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relien\Dropbox\_Working Documents\"/>
    </mc:Choice>
  </mc:AlternateContent>
  <bookViews>
    <workbookView xWindow="984" yWindow="0" windowWidth="22056" windowHeight="9972"/>
  </bookViews>
  <sheets>
    <sheet name="4kW" sheetId="1" r:id="rId1"/>
    <sheet name="7kW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2" l="1"/>
  <c r="C117" i="2"/>
  <c r="C119" i="2" s="1"/>
  <c r="B118" i="2"/>
  <c r="B117" i="2"/>
  <c r="B119" i="2" s="1"/>
  <c r="D85" i="2"/>
  <c r="E57" i="2"/>
  <c r="F57" i="2" s="1"/>
  <c r="G57" i="2" s="1"/>
  <c r="H57" i="2" s="1"/>
  <c r="I57" i="2" s="1"/>
  <c r="J57" i="2" s="1"/>
  <c r="K57" i="2" s="1"/>
  <c r="L57" i="2" s="1"/>
  <c r="M57" i="2" s="1"/>
  <c r="N57" i="2" s="1"/>
  <c r="O57" i="2" s="1"/>
  <c r="P57" i="2" s="1"/>
  <c r="Q57" i="2" s="1"/>
  <c r="R57" i="2" s="1"/>
  <c r="S57" i="2" s="1"/>
  <c r="T57" i="2" s="1"/>
  <c r="U57" i="2" s="1"/>
  <c r="V57" i="2" s="1"/>
  <c r="W57" i="2" s="1"/>
  <c r="D57" i="2"/>
  <c r="D54" i="2"/>
  <c r="D58" i="2" s="1"/>
  <c r="D126" i="2" s="1"/>
  <c r="D53" i="2"/>
  <c r="AB57" i="2" s="1"/>
  <c r="B49" i="2"/>
  <c r="B67" i="2" s="1"/>
  <c r="B48" i="2"/>
  <c r="B66" i="2" s="1"/>
  <c r="M42" i="2"/>
  <c r="Y42" i="2" s="1"/>
  <c r="B42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Y41" i="2" s="1"/>
  <c r="E41" i="2"/>
  <c r="D41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E37" i="2"/>
  <c r="F37" i="2" s="1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V37" i="2" s="1"/>
  <c r="W37" i="2" s="1"/>
  <c r="D37" i="2"/>
  <c r="D36" i="2"/>
  <c r="D38" i="2" s="1"/>
  <c r="M25" i="2"/>
  <c r="Y25" i="2" s="1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D20" i="2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D19" i="2"/>
  <c r="E19" i="2" s="1"/>
  <c r="B14" i="2"/>
  <c r="B8" i="2"/>
  <c r="B9" i="2" s="1"/>
  <c r="C115" i="1"/>
  <c r="B115" i="1"/>
  <c r="B114" i="1"/>
  <c r="AB54" i="1"/>
  <c r="F72" i="1"/>
  <c r="F73" i="1"/>
  <c r="F74" i="1"/>
  <c r="F75" i="1"/>
  <c r="F71" i="1"/>
  <c r="D82" i="1"/>
  <c r="E36" i="2" l="1"/>
  <c r="F36" i="2" s="1"/>
  <c r="G36" i="2" s="1"/>
  <c r="D55" i="2"/>
  <c r="E53" i="2"/>
  <c r="F53" i="2" s="1"/>
  <c r="Y24" i="2"/>
  <c r="C78" i="2" s="1"/>
  <c r="D60" i="2"/>
  <c r="F19" i="2"/>
  <c r="E21" i="2"/>
  <c r="E27" i="2" s="1"/>
  <c r="G53" i="2"/>
  <c r="D62" i="2"/>
  <c r="E54" i="2"/>
  <c r="D21" i="2"/>
  <c r="E38" i="2"/>
  <c r="B10" i="2"/>
  <c r="C14" i="2" s="1"/>
  <c r="F38" i="2" l="1"/>
  <c r="D63" i="2"/>
  <c r="E58" i="2"/>
  <c r="E126" i="2" s="1"/>
  <c r="F54" i="2"/>
  <c r="D66" i="2"/>
  <c r="H53" i="2"/>
  <c r="D23" i="2"/>
  <c r="Y23" i="2" s="1"/>
  <c r="C74" i="2" s="1"/>
  <c r="B15" i="2"/>
  <c r="G5" i="2"/>
  <c r="G8" i="2" s="1"/>
  <c r="H36" i="2"/>
  <c r="G38" i="2"/>
  <c r="G19" i="2"/>
  <c r="F21" i="2"/>
  <c r="F27" i="2" s="1"/>
  <c r="E55" i="2"/>
  <c r="D74" i="2" l="1"/>
  <c r="B74" i="2"/>
  <c r="E40" i="2"/>
  <c r="E45" i="2" s="1"/>
  <c r="H40" i="2"/>
  <c r="G40" i="2"/>
  <c r="G45" i="2" s="1"/>
  <c r="F40" i="2"/>
  <c r="F45" i="2" s="1"/>
  <c r="D40" i="2"/>
  <c r="F58" i="2"/>
  <c r="G54" i="2"/>
  <c r="F55" i="2"/>
  <c r="H19" i="2"/>
  <c r="G21" i="2"/>
  <c r="G27" i="2" s="1"/>
  <c r="I53" i="2"/>
  <c r="D67" i="2"/>
  <c r="H38" i="2"/>
  <c r="I36" i="2"/>
  <c r="E62" i="2"/>
  <c r="E60" i="2"/>
  <c r="D27" i="2"/>
  <c r="F62" i="2" l="1"/>
  <c r="F126" i="2"/>
  <c r="E66" i="2"/>
  <c r="E67" i="2" s="1"/>
  <c r="D28" i="2"/>
  <c r="E28" i="2" s="1"/>
  <c r="F28" i="2" s="1"/>
  <c r="G28" i="2" s="1"/>
  <c r="D30" i="2"/>
  <c r="F60" i="2"/>
  <c r="I19" i="2"/>
  <c r="H21" i="2"/>
  <c r="H54" i="2"/>
  <c r="G58" i="2"/>
  <c r="G126" i="2" s="1"/>
  <c r="G127" i="2" s="1"/>
  <c r="G55" i="2"/>
  <c r="J53" i="2"/>
  <c r="E63" i="2"/>
  <c r="Y40" i="2"/>
  <c r="C75" i="2" s="1"/>
  <c r="D45" i="2"/>
  <c r="J36" i="2"/>
  <c r="I38" i="2"/>
  <c r="H45" i="2"/>
  <c r="F63" i="2" l="1"/>
  <c r="F66" i="2"/>
  <c r="F127" i="2"/>
  <c r="F67" i="2"/>
  <c r="H27" i="2"/>
  <c r="J19" i="2"/>
  <c r="I21" i="2"/>
  <c r="I27" i="2" s="1"/>
  <c r="K53" i="2"/>
  <c r="I54" i="2"/>
  <c r="H58" i="2"/>
  <c r="H55" i="2"/>
  <c r="H60" i="2" s="1"/>
  <c r="I45" i="2"/>
  <c r="K36" i="2"/>
  <c r="J38" i="2"/>
  <c r="J45" i="2" s="1"/>
  <c r="G60" i="2"/>
  <c r="D31" i="2"/>
  <c r="E30" i="2" s="1"/>
  <c r="D46" i="2"/>
  <c r="E46" i="2" s="1"/>
  <c r="F46" i="2" s="1"/>
  <c r="G46" i="2" s="1"/>
  <c r="H46" i="2" s="1"/>
  <c r="D48" i="2"/>
  <c r="G62" i="2"/>
  <c r="G66" i="2" s="1"/>
  <c r="H62" i="2" l="1"/>
  <c r="H126" i="2"/>
  <c r="H127" i="2" s="1"/>
  <c r="J54" i="2"/>
  <c r="I58" i="2"/>
  <c r="I126" i="2" s="1"/>
  <c r="I55" i="2"/>
  <c r="G63" i="2"/>
  <c r="H63" i="2" s="1"/>
  <c r="L53" i="2"/>
  <c r="D49" i="2"/>
  <c r="E48" i="2" s="1"/>
  <c r="G67" i="2"/>
  <c r="H66" i="2" s="1"/>
  <c r="J21" i="2"/>
  <c r="J27" i="2" s="1"/>
  <c r="K19" i="2"/>
  <c r="I46" i="2"/>
  <c r="J46" i="2" s="1"/>
  <c r="L36" i="2"/>
  <c r="K38" i="2"/>
  <c r="E31" i="2"/>
  <c r="F30" i="2" s="1"/>
  <c r="H28" i="2"/>
  <c r="I28" i="2" s="1"/>
  <c r="I127" i="2" l="1"/>
  <c r="I128" i="2"/>
  <c r="F31" i="2"/>
  <c r="G30" i="2" s="1"/>
  <c r="H67" i="2"/>
  <c r="M53" i="2"/>
  <c r="K45" i="2"/>
  <c r="L19" i="2"/>
  <c r="K21" i="2"/>
  <c r="K27" i="2" s="1"/>
  <c r="M36" i="2"/>
  <c r="L38" i="2"/>
  <c r="L45" i="2" s="1"/>
  <c r="I60" i="2"/>
  <c r="J28" i="2"/>
  <c r="E49" i="2"/>
  <c r="F48" i="2" s="1"/>
  <c r="I62" i="2"/>
  <c r="K54" i="2"/>
  <c r="J58" i="2"/>
  <c r="J55" i="2"/>
  <c r="J62" i="2" l="1"/>
  <c r="J126" i="2"/>
  <c r="F49" i="2"/>
  <c r="G48" i="2" s="1"/>
  <c r="N53" i="2"/>
  <c r="K46" i="2"/>
  <c r="L46" i="2" s="1"/>
  <c r="I63" i="2"/>
  <c r="J63" i="2" s="1"/>
  <c r="N36" i="2"/>
  <c r="M38" i="2"/>
  <c r="M45" i="2" s="1"/>
  <c r="I66" i="2"/>
  <c r="L54" i="2"/>
  <c r="K58" i="2"/>
  <c r="K55" i="2"/>
  <c r="K28" i="2"/>
  <c r="G31" i="2"/>
  <c r="H30" i="2" s="1"/>
  <c r="J60" i="2"/>
  <c r="M19" i="2"/>
  <c r="L21" i="2"/>
  <c r="L27" i="2" s="1"/>
  <c r="K62" i="2" l="1"/>
  <c r="K126" i="2"/>
  <c r="J128" i="2"/>
  <c r="J127" i="2"/>
  <c r="H31" i="2"/>
  <c r="I30" i="2" s="1"/>
  <c r="M46" i="2"/>
  <c r="L28" i="2"/>
  <c r="O36" i="2"/>
  <c r="N38" i="2"/>
  <c r="N45" i="2" s="1"/>
  <c r="O53" i="2"/>
  <c r="I67" i="2"/>
  <c r="J66" i="2" s="1"/>
  <c r="N19" i="2"/>
  <c r="M21" i="2"/>
  <c r="M27" i="2" s="1"/>
  <c r="K60" i="2"/>
  <c r="G49" i="2"/>
  <c r="H48" i="2" s="1"/>
  <c r="L58" i="2"/>
  <c r="M54" i="2"/>
  <c r="L55" i="2"/>
  <c r="L60" i="2" s="1"/>
  <c r="K63" i="2"/>
  <c r="K127" i="2" l="1"/>
  <c r="K128" i="2"/>
  <c r="L62" i="2"/>
  <c r="L126" i="2"/>
  <c r="M28" i="2"/>
  <c r="J67" i="2"/>
  <c r="K66" i="2"/>
  <c r="P36" i="2"/>
  <c r="O38" i="2"/>
  <c r="O45" i="2" s="1"/>
  <c r="P53" i="2"/>
  <c r="N46" i="2"/>
  <c r="L63" i="2"/>
  <c r="H49" i="2"/>
  <c r="I48" i="2" s="1"/>
  <c r="I31" i="2"/>
  <c r="J30" i="2" s="1"/>
  <c r="O19" i="2"/>
  <c r="N21" i="2"/>
  <c r="N27" i="2" s="1"/>
  <c r="M58" i="2"/>
  <c r="N54" i="2"/>
  <c r="M55" i="2"/>
  <c r="M60" i="2" s="1"/>
  <c r="L128" i="2" l="1"/>
  <c r="L127" i="2"/>
  <c r="M62" i="2"/>
  <c r="M63" i="2" s="1"/>
  <c r="M126" i="2"/>
  <c r="O46" i="2"/>
  <c r="I49" i="2"/>
  <c r="J48" i="2" s="1"/>
  <c r="J31" i="2"/>
  <c r="K30" i="2" s="1"/>
  <c r="Q53" i="2"/>
  <c r="N58" i="2"/>
  <c r="O54" i="2"/>
  <c r="N55" i="2"/>
  <c r="P38" i="2"/>
  <c r="P45" i="2" s="1"/>
  <c r="P46" i="2" s="1"/>
  <c r="Q36" i="2"/>
  <c r="K67" i="2"/>
  <c r="L66" i="2"/>
  <c r="N28" i="2"/>
  <c r="P19" i="2"/>
  <c r="O21" i="2"/>
  <c r="O27" i="2" s="1"/>
  <c r="M128" i="2" l="1"/>
  <c r="M127" i="2"/>
  <c r="N62" i="2"/>
  <c r="N63" i="2" s="1"/>
  <c r="N126" i="2"/>
  <c r="J49" i="2"/>
  <c r="K48" i="2" s="1"/>
  <c r="P54" i="2"/>
  <c r="O58" i="2"/>
  <c r="O55" i="2"/>
  <c r="O60" i="2" s="1"/>
  <c r="K31" i="2"/>
  <c r="L30" i="2"/>
  <c r="R36" i="2"/>
  <c r="Q38" i="2"/>
  <c r="Q45" i="2" s="1"/>
  <c r="L67" i="2"/>
  <c r="M66" i="2" s="1"/>
  <c r="R53" i="2"/>
  <c r="O28" i="2"/>
  <c r="Q19" i="2"/>
  <c r="P21" i="2"/>
  <c r="P27" i="2" s="1"/>
  <c r="N60" i="2"/>
  <c r="N129" i="2" l="1"/>
  <c r="N128" i="2"/>
  <c r="N127" i="2"/>
  <c r="O62" i="2"/>
  <c r="O63" i="2" s="1"/>
  <c r="O126" i="2"/>
  <c r="P28" i="2"/>
  <c r="K49" i="2"/>
  <c r="L48" i="2" s="1"/>
  <c r="R38" i="2"/>
  <c r="R45" i="2" s="1"/>
  <c r="S36" i="2"/>
  <c r="Q54" i="2"/>
  <c r="P58" i="2"/>
  <c r="P55" i="2"/>
  <c r="P60" i="2" s="1"/>
  <c r="L31" i="2"/>
  <c r="M30" i="2" s="1"/>
  <c r="S53" i="2"/>
  <c r="R19" i="2"/>
  <c r="Q21" i="2"/>
  <c r="Q27" i="2" s="1"/>
  <c r="M67" i="2"/>
  <c r="N66" i="2" s="1"/>
  <c r="Q46" i="2"/>
  <c r="O127" i="2" l="1"/>
  <c r="O129" i="2"/>
  <c r="O128" i="2"/>
  <c r="P62" i="2"/>
  <c r="P63" i="2" s="1"/>
  <c r="P126" i="2"/>
  <c r="Q28" i="2"/>
  <c r="M31" i="2"/>
  <c r="N30" i="2" s="1"/>
  <c r="N67" i="2"/>
  <c r="O66" i="2" s="1"/>
  <c r="R21" i="2"/>
  <c r="R27" i="2" s="1"/>
  <c r="S19" i="2"/>
  <c r="T36" i="2"/>
  <c r="S38" i="2"/>
  <c r="S45" i="2" s="1"/>
  <c r="S46" i="2" s="1"/>
  <c r="R46" i="2"/>
  <c r="R54" i="2"/>
  <c r="Q58" i="2"/>
  <c r="Q55" i="2"/>
  <c r="T53" i="2"/>
  <c r="L49" i="2"/>
  <c r="M48" i="2"/>
  <c r="Q62" i="2" l="1"/>
  <c r="Q63" i="2" s="1"/>
  <c r="Q126" i="2"/>
  <c r="P127" i="2"/>
  <c r="P129" i="2"/>
  <c r="P128" i="2"/>
  <c r="R28" i="2"/>
  <c r="Q60" i="2"/>
  <c r="O67" i="2"/>
  <c r="P66" i="2" s="1"/>
  <c r="N31" i="2"/>
  <c r="O30" i="2"/>
  <c r="T19" i="2"/>
  <c r="S21" i="2"/>
  <c r="S27" i="2" s="1"/>
  <c r="S28" i="2" s="1"/>
  <c r="U53" i="2"/>
  <c r="M49" i="2"/>
  <c r="N48" i="2" s="1"/>
  <c r="U36" i="2"/>
  <c r="T38" i="2"/>
  <c r="T45" i="2" s="1"/>
  <c r="T46" i="2" s="1"/>
  <c r="S54" i="2"/>
  <c r="R58" i="2"/>
  <c r="R55" i="2"/>
  <c r="R60" i="2" s="1"/>
  <c r="R62" i="2" l="1"/>
  <c r="R63" i="2" s="1"/>
  <c r="R126" i="2"/>
  <c r="Q128" i="2"/>
  <c r="Q127" i="2"/>
  <c r="Q129" i="2"/>
  <c r="N49" i="2"/>
  <c r="O48" i="2"/>
  <c r="P67" i="2"/>
  <c r="Q66" i="2" s="1"/>
  <c r="V53" i="2"/>
  <c r="T54" i="2"/>
  <c r="S58" i="2"/>
  <c r="S55" i="2"/>
  <c r="O31" i="2"/>
  <c r="P30" i="2" s="1"/>
  <c r="U19" i="2"/>
  <c r="T21" i="2"/>
  <c r="T27" i="2" s="1"/>
  <c r="T28" i="2" s="1"/>
  <c r="V36" i="2"/>
  <c r="U38" i="2"/>
  <c r="U45" i="2" s="1"/>
  <c r="U46" i="2" s="1"/>
  <c r="S62" i="2" l="1"/>
  <c r="S63" i="2" s="1"/>
  <c r="S126" i="2"/>
  <c r="R128" i="2"/>
  <c r="R127" i="2"/>
  <c r="R129" i="2"/>
  <c r="P31" i="2"/>
  <c r="Q30" i="2" s="1"/>
  <c r="Q67" i="2"/>
  <c r="R66" i="2" s="1"/>
  <c r="W36" i="2"/>
  <c r="W38" i="2" s="1"/>
  <c r="V38" i="2"/>
  <c r="V45" i="2" s="1"/>
  <c r="V46" i="2" s="1"/>
  <c r="T58" i="2"/>
  <c r="U54" i="2"/>
  <c r="T55" i="2"/>
  <c r="W53" i="2"/>
  <c r="O49" i="2"/>
  <c r="P48" i="2" s="1"/>
  <c r="V19" i="2"/>
  <c r="U21" i="2"/>
  <c r="U27" i="2" s="1"/>
  <c r="U28" i="2" s="1"/>
  <c r="S60" i="2"/>
  <c r="T62" i="2" l="1"/>
  <c r="T63" i="2" s="1"/>
  <c r="T126" i="2"/>
  <c r="S128" i="2"/>
  <c r="S127" i="2"/>
  <c r="S129" i="2"/>
  <c r="T60" i="2"/>
  <c r="R67" i="2"/>
  <c r="S66" i="2" s="1"/>
  <c r="P49" i="2"/>
  <c r="Q48" i="2" s="1"/>
  <c r="Q31" i="2"/>
  <c r="R30" i="2" s="1"/>
  <c r="W19" i="2"/>
  <c r="W21" i="2" s="1"/>
  <c r="V21" i="2"/>
  <c r="V27" i="2" s="1"/>
  <c r="V28" i="2" s="1"/>
  <c r="V54" i="2"/>
  <c r="U58" i="2"/>
  <c r="U55" i="2"/>
  <c r="U60" i="2" s="1"/>
  <c r="W45" i="2"/>
  <c r="Y38" i="2"/>
  <c r="U62" i="2" l="1"/>
  <c r="U63" i="2" s="1"/>
  <c r="U126" i="2"/>
  <c r="T128" i="2"/>
  <c r="T127" i="2"/>
  <c r="T129" i="2"/>
  <c r="S67" i="2"/>
  <c r="T66" i="2" s="1"/>
  <c r="R31" i="2"/>
  <c r="S30" i="2"/>
  <c r="Q49" i="2"/>
  <c r="R48" i="2" s="1"/>
  <c r="W27" i="2"/>
  <c r="Y21" i="2"/>
  <c r="C73" i="2" s="1"/>
  <c r="V58" i="2"/>
  <c r="W54" i="2"/>
  <c r="V55" i="2"/>
  <c r="W46" i="2"/>
  <c r="Y45" i="2"/>
  <c r="Z45" i="2"/>
  <c r="V62" i="2" l="1"/>
  <c r="V63" i="2" s="1"/>
  <c r="V126" i="2"/>
  <c r="F75" i="2"/>
  <c r="D84" i="2"/>
  <c r="C84" i="2"/>
  <c r="F78" i="2"/>
  <c r="F77" i="2"/>
  <c r="F76" i="2"/>
  <c r="F74" i="2"/>
  <c r="U129" i="2"/>
  <c r="U128" i="2"/>
  <c r="U127" i="2"/>
  <c r="R49" i="2"/>
  <c r="S48" i="2" s="1"/>
  <c r="T67" i="2"/>
  <c r="U66" i="2" s="1"/>
  <c r="W28" i="2"/>
  <c r="Y27" i="2"/>
  <c r="Z27" i="2"/>
  <c r="S31" i="2"/>
  <c r="T30" i="2" s="1"/>
  <c r="V60" i="2"/>
  <c r="W58" i="2"/>
  <c r="W126" i="2" s="1"/>
  <c r="W55" i="2"/>
  <c r="W127" i="2" l="1"/>
  <c r="W129" i="2"/>
  <c r="W128" i="2"/>
  <c r="Y126" i="2"/>
  <c r="V129" i="2"/>
  <c r="V128" i="2"/>
  <c r="V127" i="2"/>
  <c r="U67" i="2"/>
  <c r="V66" i="2" s="1"/>
  <c r="T31" i="2"/>
  <c r="U30" i="2" s="1"/>
  <c r="S49" i="2"/>
  <c r="T48" i="2"/>
  <c r="W60" i="2"/>
  <c r="Y60" i="2" s="1"/>
  <c r="Y55" i="2"/>
  <c r="W62" i="2"/>
  <c r="Y58" i="2"/>
  <c r="C77" i="2" s="1"/>
  <c r="Y128" i="2" l="1"/>
  <c r="Y129" i="2"/>
  <c r="Y127" i="2"/>
  <c r="V67" i="2"/>
  <c r="W66" i="2" s="1"/>
  <c r="U31" i="2"/>
  <c r="V30" i="2" s="1"/>
  <c r="T49" i="2"/>
  <c r="U48" i="2" s="1"/>
  <c r="W63" i="2"/>
  <c r="Y62" i="2"/>
  <c r="W67" i="2" l="1"/>
  <c r="Y66" i="2" s="1"/>
  <c r="V31" i="2"/>
  <c r="W30" i="2" s="1"/>
  <c r="U49" i="2"/>
  <c r="V48" i="2" s="1"/>
  <c r="V49" i="2" l="1"/>
  <c r="W48" i="2" s="1"/>
  <c r="W31" i="2"/>
  <c r="Y30" i="2" s="1"/>
  <c r="Z30" i="2" s="1"/>
  <c r="W49" i="2" l="1"/>
  <c r="Y48" i="2" s="1"/>
  <c r="Z48" i="2" s="1"/>
  <c r="D81" i="1" l="1"/>
  <c r="C81" i="1"/>
  <c r="D71" i="1"/>
  <c r="B71" i="1"/>
  <c r="D54" i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D51" i="1"/>
  <c r="E51" i="1" s="1"/>
  <c r="D50" i="1"/>
  <c r="E50" i="1" s="1"/>
  <c r="B46" i="1"/>
  <c r="B64" i="1" s="1"/>
  <c r="B45" i="1"/>
  <c r="B63" i="1" s="1"/>
  <c r="M39" i="1"/>
  <c r="Y39" i="1" s="1"/>
  <c r="B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D34" i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D33" i="1"/>
  <c r="E33" i="1" s="1"/>
  <c r="M22" i="1"/>
  <c r="Y22" i="1" s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D17" i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D16" i="1"/>
  <c r="E16" i="1" s="1"/>
  <c r="B11" i="1"/>
  <c r="B5" i="1"/>
  <c r="B6" i="1" s="1"/>
  <c r="Y21" i="1" l="1"/>
  <c r="Y38" i="1"/>
  <c r="E55" i="1"/>
  <c r="E59" i="1" s="1"/>
  <c r="F51" i="1"/>
  <c r="F16" i="1"/>
  <c r="E18" i="1"/>
  <c r="E24" i="1" s="1"/>
  <c r="E35" i="1"/>
  <c r="F33" i="1"/>
  <c r="F50" i="1"/>
  <c r="E52" i="1"/>
  <c r="B7" i="1"/>
  <c r="C11" i="1" s="1"/>
  <c r="D52" i="1"/>
  <c r="D55" i="1"/>
  <c r="D18" i="1"/>
  <c r="D35" i="1"/>
  <c r="G50" i="1" l="1"/>
  <c r="F52" i="1"/>
  <c r="D59" i="1"/>
  <c r="D57" i="1"/>
  <c r="F35" i="1"/>
  <c r="G33" i="1"/>
  <c r="G2" i="1"/>
  <c r="G5" i="1" s="1"/>
  <c r="B12" i="1"/>
  <c r="D20" i="1"/>
  <c r="Y20" i="1" s="1"/>
  <c r="F18" i="1"/>
  <c r="F24" i="1" s="1"/>
  <c r="G16" i="1"/>
  <c r="E57" i="1"/>
  <c r="F55" i="1"/>
  <c r="F59" i="1" s="1"/>
  <c r="G51" i="1"/>
  <c r="D24" i="1" l="1"/>
  <c r="F57" i="1"/>
  <c r="H37" i="1"/>
  <c r="G37" i="1"/>
  <c r="F37" i="1"/>
  <c r="F42" i="1" s="1"/>
  <c r="E37" i="1"/>
  <c r="E42" i="1" s="1"/>
  <c r="D37" i="1"/>
  <c r="H50" i="1"/>
  <c r="G52" i="1"/>
  <c r="G55" i="1"/>
  <c r="G59" i="1" s="1"/>
  <c r="H51" i="1"/>
  <c r="D60" i="1"/>
  <c r="E60" i="1" s="1"/>
  <c r="F60" i="1" s="1"/>
  <c r="D63" i="1"/>
  <c r="H33" i="1"/>
  <c r="G35" i="1"/>
  <c r="G42" i="1" s="1"/>
  <c r="G18" i="1"/>
  <c r="G24" i="1" s="1"/>
  <c r="H16" i="1"/>
  <c r="D27" i="1"/>
  <c r="D25" i="1"/>
  <c r="E25" i="1" s="1"/>
  <c r="F25" i="1" s="1"/>
  <c r="G57" i="1" l="1"/>
  <c r="G25" i="1"/>
  <c r="D28" i="1"/>
  <c r="E27" i="1" s="1"/>
  <c r="D64" i="1"/>
  <c r="E63" i="1" s="1"/>
  <c r="I50" i="1"/>
  <c r="H52" i="1"/>
  <c r="H18" i="1"/>
  <c r="H24" i="1" s="1"/>
  <c r="I16" i="1"/>
  <c r="Y37" i="1"/>
  <c r="D42" i="1"/>
  <c r="H55" i="1"/>
  <c r="I51" i="1"/>
  <c r="I33" i="1"/>
  <c r="H35" i="1"/>
  <c r="G60" i="1"/>
  <c r="E28" i="1" l="1"/>
  <c r="F27" i="1" s="1"/>
  <c r="H57" i="1"/>
  <c r="H42" i="1"/>
  <c r="I52" i="1"/>
  <c r="J50" i="1"/>
  <c r="D43" i="1"/>
  <c r="E43" i="1" s="1"/>
  <c r="F43" i="1" s="1"/>
  <c r="G43" i="1" s="1"/>
  <c r="D45" i="1"/>
  <c r="J51" i="1"/>
  <c r="I55" i="1"/>
  <c r="I59" i="1" s="1"/>
  <c r="J33" i="1"/>
  <c r="I35" i="1"/>
  <c r="I42" i="1" s="1"/>
  <c r="E64" i="1"/>
  <c r="F63" i="1" s="1"/>
  <c r="H59" i="1"/>
  <c r="J16" i="1"/>
  <c r="I18" i="1"/>
  <c r="H25" i="1"/>
  <c r="F64" i="1" l="1"/>
  <c r="G63" i="1" s="1"/>
  <c r="F28" i="1"/>
  <c r="G27" i="1" s="1"/>
  <c r="I24" i="1"/>
  <c r="K51" i="1"/>
  <c r="J55" i="1"/>
  <c r="J59" i="1" s="1"/>
  <c r="D46" i="1"/>
  <c r="E45" i="1" s="1"/>
  <c r="K16" i="1"/>
  <c r="J18" i="1"/>
  <c r="J24" i="1" s="1"/>
  <c r="H43" i="1"/>
  <c r="I43" i="1" s="1"/>
  <c r="H60" i="1"/>
  <c r="I60" i="1" s="1"/>
  <c r="K50" i="1"/>
  <c r="J52" i="1"/>
  <c r="K33" i="1"/>
  <c r="J35" i="1"/>
  <c r="I57" i="1"/>
  <c r="E46" i="1" l="1"/>
  <c r="F45" i="1" s="1"/>
  <c r="G28" i="1"/>
  <c r="H27" i="1" s="1"/>
  <c r="G64" i="1"/>
  <c r="H63" i="1" s="1"/>
  <c r="I25" i="1"/>
  <c r="J25" i="1" s="1"/>
  <c r="L16" i="1"/>
  <c r="K18" i="1"/>
  <c r="K24" i="1" s="1"/>
  <c r="J42" i="1"/>
  <c r="L51" i="1"/>
  <c r="K55" i="1"/>
  <c r="K59" i="1" s="1"/>
  <c r="K52" i="1"/>
  <c r="K57" i="1" s="1"/>
  <c r="L50" i="1"/>
  <c r="J60" i="1"/>
  <c r="L33" i="1"/>
  <c r="K35" i="1"/>
  <c r="K42" i="1" s="1"/>
  <c r="J57" i="1"/>
  <c r="F46" i="1" l="1"/>
  <c r="G45" i="1" s="1"/>
  <c r="M33" i="1"/>
  <c r="L35" i="1"/>
  <c r="L42" i="1" s="1"/>
  <c r="H28" i="1"/>
  <c r="I27" i="1" s="1"/>
  <c r="H64" i="1"/>
  <c r="I63" i="1" s="1"/>
  <c r="K25" i="1"/>
  <c r="J43" i="1"/>
  <c r="K43" i="1" s="1"/>
  <c r="M50" i="1"/>
  <c r="L52" i="1"/>
  <c r="M16" i="1"/>
  <c r="L18" i="1"/>
  <c r="L24" i="1" s="1"/>
  <c r="K60" i="1"/>
  <c r="M51" i="1"/>
  <c r="L55" i="1"/>
  <c r="L59" i="1" s="1"/>
  <c r="L57" i="1" l="1"/>
  <c r="G46" i="1"/>
  <c r="H45" i="1" s="1"/>
  <c r="I64" i="1"/>
  <c r="J63" i="1" s="1"/>
  <c r="M35" i="1"/>
  <c r="M42" i="1" s="1"/>
  <c r="N33" i="1"/>
  <c r="L60" i="1"/>
  <c r="N16" i="1"/>
  <c r="M18" i="1"/>
  <c r="M24" i="1" s="1"/>
  <c r="I28" i="1"/>
  <c r="J27" i="1" s="1"/>
  <c r="L25" i="1"/>
  <c r="N50" i="1"/>
  <c r="M52" i="1"/>
  <c r="M55" i="1"/>
  <c r="M59" i="1" s="1"/>
  <c r="N51" i="1"/>
  <c r="L43" i="1"/>
  <c r="M57" i="1" l="1"/>
  <c r="J64" i="1"/>
  <c r="K63" i="1" s="1"/>
  <c r="M43" i="1"/>
  <c r="O50" i="1"/>
  <c r="N52" i="1"/>
  <c r="N35" i="1"/>
  <c r="N42" i="1" s="1"/>
  <c r="O33" i="1"/>
  <c r="M25" i="1"/>
  <c r="H46" i="1"/>
  <c r="I45" i="1" s="1"/>
  <c r="J28" i="1"/>
  <c r="K27" i="1" s="1"/>
  <c r="N55" i="1"/>
  <c r="N59" i="1" s="1"/>
  <c r="O51" i="1"/>
  <c r="M60" i="1"/>
  <c r="O16" i="1"/>
  <c r="N18" i="1"/>
  <c r="N24" i="1" s="1"/>
  <c r="N60" i="1" l="1"/>
  <c r="N57" i="1"/>
  <c r="K64" i="1"/>
  <c r="L63" i="1"/>
  <c r="P50" i="1"/>
  <c r="O52" i="1"/>
  <c r="O18" i="1"/>
  <c r="O24" i="1" s="1"/>
  <c r="P16" i="1"/>
  <c r="N25" i="1"/>
  <c r="K28" i="1"/>
  <c r="L27" i="1" s="1"/>
  <c r="I46" i="1"/>
  <c r="J45" i="1"/>
  <c r="P33" i="1"/>
  <c r="O35" i="1"/>
  <c r="O42" i="1" s="1"/>
  <c r="O55" i="1"/>
  <c r="O59" i="1" s="1"/>
  <c r="P51" i="1"/>
  <c r="N43" i="1"/>
  <c r="O60" i="1" l="1"/>
  <c r="L28" i="1"/>
  <c r="M27" i="1" s="1"/>
  <c r="Q33" i="1"/>
  <c r="P35" i="1"/>
  <c r="P42" i="1" s="1"/>
  <c r="O25" i="1"/>
  <c r="Q50" i="1"/>
  <c r="P52" i="1"/>
  <c r="P57" i="1" s="1"/>
  <c r="P18" i="1"/>
  <c r="P24" i="1" s="1"/>
  <c r="Q16" i="1"/>
  <c r="J46" i="1"/>
  <c r="K45" i="1" s="1"/>
  <c r="P55" i="1"/>
  <c r="P59" i="1" s="1"/>
  <c r="Q51" i="1"/>
  <c r="O57" i="1"/>
  <c r="L64" i="1"/>
  <c r="M63" i="1" s="1"/>
  <c r="O43" i="1"/>
  <c r="P60" i="1" l="1"/>
  <c r="P43" i="1"/>
  <c r="M64" i="1"/>
  <c r="N63" i="1" s="1"/>
  <c r="M28" i="1"/>
  <c r="N27" i="1" s="1"/>
  <c r="K46" i="1"/>
  <c r="L45" i="1" s="1"/>
  <c r="Q52" i="1"/>
  <c r="R50" i="1"/>
  <c r="R33" i="1"/>
  <c r="Q35" i="1"/>
  <c r="Q42" i="1" s="1"/>
  <c r="Q43" i="1" s="1"/>
  <c r="R51" i="1"/>
  <c r="Q55" i="1"/>
  <c r="Q59" i="1" s="1"/>
  <c r="R16" i="1"/>
  <c r="Q18" i="1"/>
  <c r="Q24" i="1" s="1"/>
  <c r="P25" i="1"/>
  <c r="Q60" i="1" l="1"/>
  <c r="Q25" i="1"/>
  <c r="N28" i="1"/>
  <c r="O27" i="1" s="1"/>
  <c r="N64" i="1"/>
  <c r="O63" i="1" s="1"/>
  <c r="S51" i="1"/>
  <c r="R55" i="1"/>
  <c r="R59" i="1" s="1"/>
  <c r="S16" i="1"/>
  <c r="R18" i="1"/>
  <c r="R24" i="1" s="1"/>
  <c r="L46" i="1"/>
  <c r="M45" i="1" s="1"/>
  <c r="S33" i="1"/>
  <c r="R35" i="1"/>
  <c r="R42" i="1" s="1"/>
  <c r="R43" i="1" s="1"/>
  <c r="S50" i="1"/>
  <c r="R52" i="1"/>
  <c r="Q57" i="1"/>
  <c r="R60" i="1" l="1"/>
  <c r="R25" i="1"/>
  <c r="R57" i="1"/>
  <c r="M46" i="1"/>
  <c r="N45" i="1" s="1"/>
  <c r="O64" i="1"/>
  <c r="P63" i="1" s="1"/>
  <c r="O28" i="1"/>
  <c r="P27" i="1"/>
  <c r="T50" i="1"/>
  <c r="S52" i="1"/>
  <c r="T51" i="1"/>
  <c r="S55" i="1"/>
  <c r="S59" i="1" s="1"/>
  <c r="T33" i="1"/>
  <c r="S35" i="1"/>
  <c r="S42" i="1" s="1"/>
  <c r="S43" i="1" s="1"/>
  <c r="T16" i="1"/>
  <c r="S18" i="1"/>
  <c r="S24" i="1" s="1"/>
  <c r="S25" i="1" s="1"/>
  <c r="S60" i="1" l="1"/>
  <c r="N46" i="1"/>
  <c r="O45" i="1" s="1"/>
  <c r="P64" i="1"/>
  <c r="Q63" i="1" s="1"/>
  <c r="P28" i="1"/>
  <c r="Q27" i="1"/>
  <c r="U16" i="1"/>
  <c r="T18" i="1"/>
  <c r="T24" i="1" s="1"/>
  <c r="T25" i="1" s="1"/>
  <c r="U51" i="1"/>
  <c r="T55" i="1"/>
  <c r="T59" i="1" s="1"/>
  <c r="T60" i="1" s="1"/>
  <c r="S57" i="1"/>
  <c r="U33" i="1"/>
  <c r="T35" i="1"/>
  <c r="T42" i="1" s="1"/>
  <c r="T43" i="1" s="1"/>
  <c r="U50" i="1"/>
  <c r="T52" i="1"/>
  <c r="T57" i="1" l="1"/>
  <c r="Q64" i="1"/>
  <c r="R63" i="1" s="1"/>
  <c r="O46" i="1"/>
  <c r="P45" i="1" s="1"/>
  <c r="U18" i="1"/>
  <c r="U24" i="1" s="1"/>
  <c r="U25" i="1" s="1"/>
  <c r="V16" i="1"/>
  <c r="V50" i="1"/>
  <c r="U52" i="1"/>
  <c r="U55" i="1"/>
  <c r="U59" i="1" s="1"/>
  <c r="U60" i="1" s="1"/>
  <c r="V51" i="1"/>
  <c r="Q28" i="1"/>
  <c r="R27" i="1"/>
  <c r="U35" i="1"/>
  <c r="U42" i="1" s="1"/>
  <c r="U43" i="1" s="1"/>
  <c r="V33" i="1"/>
  <c r="P46" i="1" l="1"/>
  <c r="Q45" i="1" s="1"/>
  <c r="V35" i="1"/>
  <c r="V42" i="1" s="1"/>
  <c r="V43" i="1" s="1"/>
  <c r="W33" i="1"/>
  <c r="W35" i="1" s="1"/>
  <c r="W16" i="1"/>
  <c r="W18" i="1" s="1"/>
  <c r="V18" i="1"/>
  <c r="V24" i="1" s="1"/>
  <c r="V25" i="1" s="1"/>
  <c r="W50" i="1"/>
  <c r="W52" i="1" s="1"/>
  <c r="V52" i="1"/>
  <c r="R64" i="1"/>
  <c r="S63" i="1" s="1"/>
  <c r="R28" i="1"/>
  <c r="S27" i="1" s="1"/>
  <c r="V55" i="1"/>
  <c r="V59" i="1" s="1"/>
  <c r="V60" i="1" s="1"/>
  <c r="W51" i="1"/>
  <c r="W55" i="1" s="1"/>
  <c r="U57" i="1"/>
  <c r="S28" i="1" l="1"/>
  <c r="T27" i="1" s="1"/>
  <c r="S64" i="1"/>
  <c r="T63" i="1" s="1"/>
  <c r="W57" i="1"/>
  <c r="Y52" i="1"/>
  <c r="W24" i="1"/>
  <c r="Y18" i="1"/>
  <c r="W42" i="1"/>
  <c r="Y35" i="1"/>
  <c r="Q46" i="1"/>
  <c r="R45" i="1" s="1"/>
  <c r="W59" i="1"/>
  <c r="Y55" i="1"/>
  <c r="V57" i="1"/>
  <c r="T28" i="1" l="1"/>
  <c r="U27" i="1" s="1"/>
  <c r="W25" i="1"/>
  <c r="Y24" i="1"/>
  <c r="Z24" i="1"/>
  <c r="W60" i="1"/>
  <c r="Y59" i="1"/>
  <c r="Y57" i="1"/>
  <c r="R46" i="1"/>
  <c r="S45" i="1" s="1"/>
  <c r="W43" i="1"/>
  <c r="Y42" i="1"/>
  <c r="Z42" i="1"/>
  <c r="T64" i="1"/>
  <c r="U63" i="1" s="1"/>
  <c r="S46" i="1" l="1"/>
  <c r="T45" i="1" s="1"/>
  <c r="U64" i="1"/>
  <c r="V63" i="1" s="1"/>
  <c r="U28" i="1"/>
  <c r="V27" i="1" s="1"/>
  <c r="V64" i="1" l="1"/>
  <c r="W63" i="1" s="1"/>
  <c r="V28" i="1"/>
  <c r="W27" i="1" s="1"/>
  <c r="T46" i="1"/>
  <c r="U45" i="1" s="1"/>
  <c r="U46" i="1" l="1"/>
  <c r="V45" i="1" s="1"/>
  <c r="W28" i="1"/>
  <c r="Y27" i="1" s="1"/>
  <c r="Z27" i="1" s="1"/>
  <c r="W64" i="1"/>
  <c r="Y63" i="1" s="1"/>
  <c r="V46" i="1" l="1"/>
  <c r="W45" i="1" s="1"/>
  <c r="W46" i="1" l="1"/>
  <c r="Y45" i="1" s="1"/>
  <c r="Z45" i="1" s="1"/>
</calcChain>
</file>

<file path=xl/sharedStrings.xml><?xml version="1.0" encoding="utf-8"?>
<sst xmlns="http://schemas.openxmlformats.org/spreadsheetml/2006/main" count="169" uniqueCount="59">
  <si>
    <t>System Specs</t>
  </si>
  <si>
    <t>Loan Example</t>
  </si>
  <si>
    <t>System Size (kW)</t>
  </si>
  <si>
    <t>Principal</t>
  </si>
  <si>
    <t>Annual kWh/kW installed</t>
  </si>
  <si>
    <t>Interest</t>
  </si>
  <si>
    <t>Cost/W install</t>
  </si>
  <si>
    <t>Term (Yr)</t>
  </si>
  <si>
    <t>Cost of Installation</t>
  </si>
  <si>
    <t>Payment</t>
  </si>
  <si>
    <t>Tax Incentive</t>
  </si>
  <si>
    <t>Net out of Pocket</t>
  </si>
  <si>
    <t>Utility Electric rate/kWh</t>
  </si>
  <si>
    <t>Annual savings</t>
  </si>
  <si>
    <t>Payback Years</t>
  </si>
  <si>
    <t>Buy System Outright</t>
  </si>
  <si>
    <t>Electric Rate</t>
  </si>
  <si>
    <t>Energy Production</t>
  </si>
  <si>
    <t>Annual Savings</t>
  </si>
  <si>
    <t>System Install Cost</t>
  </si>
  <si>
    <t>Maintanance Cost</t>
  </si>
  <si>
    <t>Watt</t>
  </si>
  <si>
    <t>New Inverter Cost</t>
  </si>
  <si>
    <t>XIRR</t>
  </si>
  <si>
    <t>Net Annual Cash Flow</t>
  </si>
  <si>
    <t>Total Net Cash Flow</t>
  </si>
  <si>
    <t>Cash in Bank</t>
  </si>
  <si>
    <t>Return</t>
  </si>
  <si>
    <t>Get System Loan</t>
  </si>
  <si>
    <t>Loan Repayment</t>
  </si>
  <si>
    <t>Get Solar City System</t>
  </si>
  <si>
    <t>Annual Electric Cost</t>
  </si>
  <si>
    <t>Solar City Rate</t>
  </si>
  <si>
    <t>Solar City Charge</t>
  </si>
  <si>
    <t>Savings over Utility</t>
  </si>
  <si>
    <t>20 year cost</t>
  </si>
  <si>
    <t>Annual Utility Rate Change</t>
  </si>
  <si>
    <t>Scenario</t>
  </si>
  <si>
    <t>No System</t>
  </si>
  <si>
    <t>Purchase (30% ITC)</t>
  </si>
  <si>
    <t>5yr Loan</t>
  </si>
  <si>
    <t>9yr Loan</t>
  </si>
  <si>
    <t>Residential Lease</t>
  </si>
  <si>
    <t>Purchase (Can't Use ITC)</t>
  </si>
  <si>
    <t>5yr Loan (30% ITC)</t>
  </si>
  <si>
    <t>9yr Loan (30% ITC)</t>
  </si>
  <si>
    <t>Base</t>
  </si>
  <si>
    <t>Annual Changes</t>
  </si>
  <si>
    <t>ITC Credit</t>
  </si>
  <si>
    <t>Average US Existing Home Sale</t>
  </si>
  <si>
    <t>No Solar</t>
  </si>
  <si>
    <t>Owned Solar (4%)</t>
  </si>
  <si>
    <t>Leases Solar (-4%)</t>
  </si>
  <si>
    <t>Not Completed</t>
  </si>
  <si>
    <t>Discount Rate</t>
  </si>
  <si>
    <t>Sale after 5 years</t>
  </si>
  <si>
    <t>Sale after 10 years</t>
  </si>
  <si>
    <t>Sale after 2 years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</si>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</sst>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%"/>
    <numFmt numFmtId="168" formatCode="_(&quot;$&quot;* #,##0.000_);_(&quot;$&quot;* \(#,##0.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164" fontId="0" fillId="2" borderId="0" xfId="1" applyNumberFormat="1" applyFont="1" applyFill="1"/>
    <xf numFmtId="164" fontId="0" fillId="0" borderId="0" xfId="1" applyNumberFormat="1" applyFont="1"/>
    <xf numFmtId="164" fontId="3" fillId="3" borderId="0" xfId="1" applyNumberFormat="1" applyFont="1" applyFill="1"/>
    <xf numFmtId="164" fontId="0" fillId="3" borderId="0" xfId="1" applyNumberFormat="1" applyFont="1" applyFill="1"/>
    <xf numFmtId="0" fontId="0" fillId="2" borderId="0" xfId="0" applyFill="1"/>
    <xf numFmtId="165" fontId="0" fillId="2" borderId="0" xfId="1" applyNumberFormat="1" applyFont="1" applyFill="1"/>
    <xf numFmtId="166" fontId="0" fillId="3" borderId="0" xfId="2" applyNumberFormat="1" applyFont="1" applyFill="1"/>
    <xf numFmtId="10" fontId="0" fillId="2" borderId="0" xfId="3" applyNumberFormat="1" applyFont="1" applyFill="1"/>
    <xf numFmtId="10" fontId="0" fillId="3" borderId="0" xfId="3" applyNumberFormat="1" applyFont="1" applyFill="1"/>
    <xf numFmtId="44" fontId="0" fillId="2" borderId="0" xfId="2" applyFont="1" applyFill="1"/>
    <xf numFmtId="166" fontId="0" fillId="2" borderId="0" xfId="2" applyNumberFormat="1" applyFont="1" applyFill="1"/>
    <xf numFmtId="9" fontId="0" fillId="2" borderId="0" xfId="3" applyFont="1" applyFill="1"/>
    <xf numFmtId="44" fontId="0" fillId="2" borderId="0" xfId="2" applyNumberFormat="1" applyFont="1" applyFill="1"/>
    <xf numFmtId="167" fontId="0" fillId="2" borderId="0" xfId="3" applyNumberFormat="1" applyFont="1" applyFill="1"/>
    <xf numFmtId="0" fontId="3" fillId="4" borderId="0" xfId="0" applyFont="1" applyFill="1"/>
    <xf numFmtId="164" fontId="0" fillId="4" borderId="0" xfId="1" applyNumberFormat="1" applyFont="1" applyFill="1"/>
    <xf numFmtId="14" fontId="3" fillId="4" borderId="0" xfId="1" applyNumberFormat="1" applyFont="1" applyFill="1"/>
    <xf numFmtId="0" fontId="0" fillId="4" borderId="0" xfId="0" applyFill="1"/>
    <xf numFmtId="164" fontId="3" fillId="4" borderId="0" xfId="1" applyNumberFormat="1" applyFont="1" applyFill="1"/>
    <xf numFmtId="44" fontId="0" fillId="4" borderId="0" xfId="2" applyFont="1" applyFill="1"/>
    <xf numFmtId="168" fontId="0" fillId="4" borderId="0" xfId="2" applyNumberFormat="1" applyFont="1" applyFill="1"/>
    <xf numFmtId="166" fontId="0" fillId="4" borderId="0" xfId="2" applyNumberFormat="1" applyFont="1" applyFill="1"/>
    <xf numFmtId="166" fontId="0" fillId="4" borderId="0" xfId="0" applyNumberFormat="1" applyFill="1"/>
    <xf numFmtId="167" fontId="0" fillId="4" borderId="0" xfId="3" applyNumberFormat="1" applyFont="1" applyFill="1"/>
    <xf numFmtId="0" fontId="0" fillId="5" borderId="0" xfId="0" applyFill="1"/>
    <xf numFmtId="164" fontId="0" fillId="5" borderId="0" xfId="1" applyNumberFormat="1" applyFont="1" applyFill="1"/>
    <xf numFmtId="164" fontId="0" fillId="5" borderId="0" xfId="0" applyNumberFormat="1" applyFill="1"/>
    <xf numFmtId="10" fontId="0" fillId="5" borderId="0" xfId="3" applyNumberFormat="1" applyFont="1" applyFill="1"/>
    <xf numFmtId="167" fontId="0" fillId="0" borderId="0" xfId="0" applyNumberFormat="1"/>
    <xf numFmtId="0" fontId="3" fillId="3" borderId="0" xfId="0" applyFont="1" applyFill="1"/>
    <xf numFmtId="14" fontId="3" fillId="3" borderId="0" xfId="1" applyNumberFormat="1" applyFont="1" applyFill="1"/>
    <xf numFmtId="0" fontId="0" fillId="3" borderId="0" xfId="0" applyFill="1"/>
    <xf numFmtId="44" fontId="0" fillId="3" borderId="0" xfId="2" applyFont="1" applyFill="1"/>
    <xf numFmtId="168" fontId="0" fillId="3" borderId="0" xfId="2" applyNumberFormat="1" applyFont="1" applyFill="1"/>
    <xf numFmtId="166" fontId="0" fillId="3" borderId="0" xfId="0" applyNumberFormat="1" applyFill="1"/>
    <xf numFmtId="167" fontId="0" fillId="3" borderId="0" xfId="3" applyNumberFormat="1" applyFont="1" applyFill="1"/>
    <xf numFmtId="0" fontId="0" fillId="6" borderId="0" xfId="0" applyFill="1"/>
    <xf numFmtId="164" fontId="0" fillId="6" borderId="0" xfId="1" applyNumberFormat="1" applyFont="1" applyFill="1"/>
    <xf numFmtId="164" fontId="0" fillId="6" borderId="0" xfId="0" applyNumberFormat="1" applyFill="1"/>
    <xf numFmtId="10" fontId="0" fillId="6" borderId="0" xfId="3" applyNumberFormat="1" applyFont="1" applyFill="1"/>
    <xf numFmtId="0" fontId="3" fillId="7" borderId="0" xfId="0" applyFont="1" applyFill="1"/>
    <xf numFmtId="164" fontId="0" fillId="7" borderId="0" xfId="1" applyNumberFormat="1" applyFont="1" applyFill="1"/>
    <xf numFmtId="14" fontId="3" fillId="7" borderId="0" xfId="1" applyNumberFormat="1" applyFont="1" applyFill="1"/>
    <xf numFmtId="0" fontId="0" fillId="7" borderId="0" xfId="0" applyFill="1"/>
    <xf numFmtId="164" fontId="3" fillId="7" borderId="0" xfId="1" applyNumberFormat="1" applyFont="1" applyFill="1"/>
    <xf numFmtId="44" fontId="0" fillId="7" borderId="0" xfId="2" applyFont="1" applyFill="1"/>
    <xf numFmtId="168" fontId="0" fillId="7" borderId="0" xfId="2" applyNumberFormat="1" applyFont="1" applyFill="1"/>
    <xf numFmtId="166" fontId="0" fillId="7" borderId="0" xfId="2" applyNumberFormat="1" applyFont="1" applyFill="1"/>
    <xf numFmtId="166" fontId="0" fillId="7" borderId="0" xfId="0" applyNumberFormat="1" applyFill="1"/>
    <xf numFmtId="10" fontId="0" fillId="7" borderId="0" xfId="3" applyNumberFormat="1" applyFont="1" applyFill="1"/>
    <xf numFmtId="44" fontId="0" fillId="7" borderId="0" xfId="2" applyNumberFormat="1" applyFont="1" applyFill="1"/>
    <xf numFmtId="164" fontId="0" fillId="7" borderId="0" xfId="0" applyNumberFormat="1" applyFill="1"/>
    <xf numFmtId="167" fontId="0" fillId="7" borderId="0" xfId="3" applyNumberFormat="1" applyFont="1" applyFill="1"/>
    <xf numFmtId="164" fontId="3" fillId="0" borderId="0" xfId="1" applyNumberFormat="1" applyFont="1" applyAlignment="1">
      <alignment horizontal="center"/>
    </xf>
    <xf numFmtId="0" fontId="3" fillId="0" borderId="0" xfId="0" applyFont="1"/>
    <xf numFmtId="9" fontId="3" fillId="0" borderId="0" xfId="3" applyFont="1" applyAlignment="1">
      <alignment horizontal="center"/>
    </xf>
    <xf numFmtId="166" fontId="0" fillId="0" borderId="0" xfId="2" applyNumberFormat="1" applyFont="1"/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/>
    <xf numFmtId="9" fontId="0" fillId="0" borderId="0" xfId="3" applyFont="1"/>
    <xf numFmtId="0" fontId="4" fillId="8" borderId="0" xfId="0" applyFont="1" applyFill="1"/>
    <xf numFmtId="166" fontId="0" fillId="0" borderId="0" xfId="0" applyNumberFormat="1"/>
    <xf numFmtId="164" fontId="0" fillId="0" borderId="0" xfId="0" applyNumberFormat="1"/>
    <xf numFmtId="164" fontId="2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Electricity Costs over 20 Years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-2%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'4kW'!$A$81:$A$86</c:f>
              <c:strCache>
                <c:ptCount val="6"/>
                <c:pt idx="0">
                  <c:v>No System</c:v>
                </c:pt>
                <c:pt idx="1">
                  <c:v>Purchase (30% ITC)</c:v>
                </c:pt>
                <c:pt idx="2">
                  <c:v>5yr Loan (30% ITC)</c:v>
                </c:pt>
                <c:pt idx="3">
                  <c:v>9yr Loan (30% ITC)</c:v>
                </c:pt>
                <c:pt idx="4">
                  <c:v>Residential Lease</c:v>
                </c:pt>
                <c:pt idx="5">
                  <c:v>Purchase (Can't Use ITC)</c:v>
                </c:pt>
              </c:strCache>
            </c:strRef>
          </c:cat>
          <c:val>
            <c:numRef>
              <c:f>'4kW'!$B$81:$B$86</c:f>
              <c:numCache>
                <c:formatCode>_("$"* #,##0_);_("$"* \(#,##0\);_("$"* "-"??_);_(@_)</c:formatCode>
                <c:ptCount val="6"/>
                <c:pt idx="0">
                  <c:v>16320</c:v>
                </c:pt>
                <c:pt idx="1">
                  <c:v>12200</c:v>
                </c:pt>
                <c:pt idx="2">
                  <c:v>13768</c:v>
                </c:pt>
                <c:pt idx="3">
                  <c:v>15107</c:v>
                </c:pt>
                <c:pt idx="4">
                  <c:v>16217</c:v>
                </c:pt>
                <c:pt idx="5">
                  <c:v>16400</c:v>
                </c:pt>
              </c:numCache>
            </c:numRef>
          </c:val>
        </c:ser>
        <c:ser>
          <c:idx val="1"/>
          <c:order val="1"/>
          <c:tx>
            <c:v>No Change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'4kW'!$A$81:$A$86</c:f>
              <c:strCache>
                <c:ptCount val="6"/>
                <c:pt idx="0">
                  <c:v>No System</c:v>
                </c:pt>
                <c:pt idx="1">
                  <c:v>Purchase (30% ITC)</c:v>
                </c:pt>
                <c:pt idx="2">
                  <c:v>5yr Loan (30% ITC)</c:v>
                </c:pt>
                <c:pt idx="3">
                  <c:v>9yr Loan (30% ITC)</c:v>
                </c:pt>
                <c:pt idx="4">
                  <c:v>Residential Lease</c:v>
                </c:pt>
                <c:pt idx="5">
                  <c:v>Purchase (Can't Use ITC)</c:v>
                </c:pt>
              </c:strCache>
            </c:strRef>
          </c:cat>
          <c:val>
            <c:numRef>
              <c:f>'4kW'!$C$81:$C$86</c:f>
              <c:numCache>
                <c:formatCode>_("$"* #,##0_);_("$"* \(#,##0\);_("$"* "-"??_);_(@_)</c:formatCode>
                <c:ptCount val="6"/>
                <c:pt idx="0">
                  <c:v>3254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2%</c:v>
          </c:tx>
          <c:spPr>
            <a:solidFill>
              <a:srgbClr val="C0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'4kW'!$A$81:$A$86</c:f>
              <c:strCache>
                <c:ptCount val="6"/>
                <c:pt idx="0">
                  <c:v>No System</c:v>
                </c:pt>
                <c:pt idx="1">
                  <c:v>Purchase (30% ITC)</c:v>
                </c:pt>
                <c:pt idx="2">
                  <c:v>5yr Loan (30% ITC)</c:v>
                </c:pt>
                <c:pt idx="3">
                  <c:v>9yr Loan (30% ITC)</c:v>
                </c:pt>
                <c:pt idx="4">
                  <c:v>Residential Lease</c:v>
                </c:pt>
                <c:pt idx="5">
                  <c:v>Purchase (Can't Use ITC)</c:v>
                </c:pt>
              </c:strCache>
            </c:strRef>
          </c:cat>
          <c:val>
            <c:numRef>
              <c:f>'4kW'!$D$81:$D$86</c:f>
              <c:numCache>
                <c:formatCode>_("$"* #,##0_);_("$"* \(#,##0\);_("$"* "-"??_);_(@_)</c:formatCode>
                <c:ptCount val="6"/>
                <c:pt idx="0">
                  <c:v>4128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391898296"/>
        <c:axId val="391899080"/>
      </c:barChart>
      <c:lineChart>
        <c:grouping val="standard"/>
        <c:varyColors val="0"/>
        <c:ser>
          <c:idx val="3"/>
          <c:order val="3"/>
          <c:tx>
            <c:v>Base Assumption</c:v>
          </c:tx>
          <c:spPr>
            <a:ln w="34925" cap="rnd">
              <a:solidFill>
                <a:schemeClr val="accent2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'4kW'!$A$81:$A$86</c:f>
              <c:strCache>
                <c:ptCount val="6"/>
                <c:pt idx="0">
                  <c:v>No System</c:v>
                </c:pt>
                <c:pt idx="1">
                  <c:v>Purchase (30% ITC)</c:v>
                </c:pt>
                <c:pt idx="2">
                  <c:v>5yr Loan (30% ITC)</c:v>
                </c:pt>
                <c:pt idx="3">
                  <c:v>9yr Loan (30% ITC)</c:v>
                </c:pt>
                <c:pt idx="4">
                  <c:v>Residential Lease</c:v>
                </c:pt>
                <c:pt idx="5">
                  <c:v>Purchase (Can't Use ITC)</c:v>
                </c:pt>
              </c:strCache>
            </c:strRef>
          </c:cat>
          <c:val>
            <c:numRef>
              <c:f>'4kW'!$E$81:$E$86</c:f>
              <c:numCache>
                <c:formatCode>_(* #,##0_);_(* \(#,##0\);_(* "-"??_);_(@_)</c:formatCode>
                <c:ptCount val="6"/>
                <c:pt idx="0">
                  <c:v>19574</c:v>
                </c:pt>
                <c:pt idx="1">
                  <c:v>19574</c:v>
                </c:pt>
                <c:pt idx="2">
                  <c:v>19574</c:v>
                </c:pt>
                <c:pt idx="3">
                  <c:v>19574</c:v>
                </c:pt>
                <c:pt idx="4">
                  <c:v>19574</c:v>
                </c:pt>
                <c:pt idx="5">
                  <c:v>19574</c:v>
                </c:pt>
              </c:numCache>
            </c:numRef>
          </c:val>
          <c:smooth val="0"/>
        </c:ser>
        <c:ser>
          <c:idx val="4"/>
          <c:order val="4"/>
          <c:spPr>
            <a:ln w="34925" cap="rnd">
              <a:solidFill>
                <a:schemeClr val="accent2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chemeClr val="accent2">
                  <a:lumMod val="50000"/>
                  <a:alpha val="63000"/>
                </a:scheme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'4kW'!$A$81:$A$86</c:f>
              <c:strCache>
                <c:ptCount val="6"/>
                <c:pt idx="0">
                  <c:v>No System</c:v>
                </c:pt>
                <c:pt idx="1">
                  <c:v>Purchase (30% ITC)</c:v>
                </c:pt>
                <c:pt idx="2">
                  <c:v>5yr Loan (30% ITC)</c:v>
                </c:pt>
                <c:pt idx="3">
                  <c:v>9yr Loan (30% ITC)</c:v>
                </c:pt>
                <c:pt idx="4">
                  <c:v>Residential Lease</c:v>
                </c:pt>
                <c:pt idx="5">
                  <c:v>Purchase (Can't Use ITC)</c:v>
                </c:pt>
              </c:strCache>
            </c:strRef>
          </c:cat>
          <c:val>
            <c:numRef>
              <c:f>'4kW'!$F$81:$F$86</c:f>
              <c:numCache>
                <c:formatCode>_("$"* #,##0_);_("$"* \(#,##0\);_("$"* "-"??_);_(@_)</c:formatCode>
                <c:ptCount val="6"/>
                <c:pt idx="0">
                  <c:v>16320</c:v>
                </c:pt>
                <c:pt idx="1">
                  <c:v>16320</c:v>
                </c:pt>
                <c:pt idx="2">
                  <c:v>16320</c:v>
                </c:pt>
                <c:pt idx="3">
                  <c:v>16320</c:v>
                </c:pt>
                <c:pt idx="4">
                  <c:v>16320</c:v>
                </c:pt>
                <c:pt idx="5">
                  <c:v>16320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1898296"/>
        <c:axId val="391899080"/>
      </c:lineChart>
      <c:catAx>
        <c:axId val="391898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Average Annual</a:t>
                </a:r>
                <a:r>
                  <a:rPr lang="en-US" sz="1050" baseline="0"/>
                  <a:t> Utility Rate Change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0.38435894476848254"/>
              <c:y val="0.904437643608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899080"/>
        <c:crosses val="autoZero"/>
        <c:auto val="1"/>
        <c:lblAlgn val="ctr"/>
        <c:lblOffset val="100"/>
        <c:noMultiLvlLbl val="0"/>
      </c:catAx>
      <c:valAx>
        <c:axId val="39189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cap="all" baseline="0">
                    <a:effectLst/>
                  </a:rPr>
                  <a:t>Net Out of Pocket over 20 Years</a:t>
                </a:r>
                <a:endParaRPr lang="en-US" sz="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898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Electricity Costs over 20 Years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-2%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'4kW'!$A$81:$A$86</c:f>
              <c:strCache>
                <c:ptCount val="6"/>
                <c:pt idx="0">
                  <c:v>No System</c:v>
                </c:pt>
                <c:pt idx="1">
                  <c:v>Purchase (30% ITC)</c:v>
                </c:pt>
                <c:pt idx="2">
                  <c:v>5yr Loan (30% ITC)</c:v>
                </c:pt>
                <c:pt idx="3">
                  <c:v>9yr Loan (30% ITC)</c:v>
                </c:pt>
                <c:pt idx="4">
                  <c:v>Residential Lease</c:v>
                </c:pt>
                <c:pt idx="5">
                  <c:v>Purchase (Can't Use ITC)</c:v>
                </c:pt>
              </c:strCache>
            </c:strRef>
          </c:cat>
          <c:val>
            <c:numRef>
              <c:f>'4kW'!$B$81:$B$86</c:f>
              <c:numCache>
                <c:formatCode>_("$"* #,##0_);_("$"* \(#,##0\);_("$"* "-"??_);_(@_)</c:formatCode>
                <c:ptCount val="6"/>
                <c:pt idx="0">
                  <c:v>16320</c:v>
                </c:pt>
                <c:pt idx="1">
                  <c:v>12200</c:v>
                </c:pt>
                <c:pt idx="2">
                  <c:v>13768</c:v>
                </c:pt>
                <c:pt idx="3">
                  <c:v>15107</c:v>
                </c:pt>
                <c:pt idx="4">
                  <c:v>16217</c:v>
                </c:pt>
                <c:pt idx="5">
                  <c:v>16400</c:v>
                </c:pt>
              </c:numCache>
            </c:numRef>
          </c:val>
        </c:ser>
        <c:ser>
          <c:idx val="1"/>
          <c:order val="1"/>
          <c:tx>
            <c:v>No Change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'4kW'!$A$81:$A$86</c:f>
              <c:strCache>
                <c:ptCount val="6"/>
                <c:pt idx="0">
                  <c:v>No System</c:v>
                </c:pt>
                <c:pt idx="1">
                  <c:v>Purchase (30% ITC)</c:v>
                </c:pt>
                <c:pt idx="2">
                  <c:v>5yr Loan (30% ITC)</c:v>
                </c:pt>
                <c:pt idx="3">
                  <c:v>9yr Loan (30% ITC)</c:v>
                </c:pt>
                <c:pt idx="4">
                  <c:v>Residential Lease</c:v>
                </c:pt>
                <c:pt idx="5">
                  <c:v>Purchase (Can't Use ITC)</c:v>
                </c:pt>
              </c:strCache>
            </c:strRef>
          </c:cat>
          <c:val>
            <c:numRef>
              <c:f>'4kW'!$C$81:$C$86</c:f>
              <c:numCache>
                <c:formatCode>_("$"* #,##0_);_("$"* \(#,##0\);_("$"* "-"??_);_(@_)</c:formatCode>
                <c:ptCount val="6"/>
                <c:pt idx="0">
                  <c:v>3254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2%</c:v>
          </c:tx>
          <c:spPr>
            <a:solidFill>
              <a:srgbClr val="C0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'4kW'!$A$81:$A$86</c:f>
              <c:strCache>
                <c:ptCount val="6"/>
                <c:pt idx="0">
                  <c:v>No System</c:v>
                </c:pt>
                <c:pt idx="1">
                  <c:v>Purchase (30% ITC)</c:v>
                </c:pt>
                <c:pt idx="2">
                  <c:v>5yr Loan (30% ITC)</c:v>
                </c:pt>
                <c:pt idx="3">
                  <c:v>9yr Loan (30% ITC)</c:v>
                </c:pt>
                <c:pt idx="4">
                  <c:v>Residential Lease</c:v>
                </c:pt>
                <c:pt idx="5">
                  <c:v>Purchase (Can't Use ITC)</c:v>
                </c:pt>
              </c:strCache>
            </c:strRef>
          </c:cat>
          <c:val>
            <c:numRef>
              <c:f>'4kW'!$D$81:$D$86</c:f>
              <c:numCache>
                <c:formatCode>_("$"* #,##0_);_("$"* \(#,##0\);_("$"* "-"??_);_(@_)</c:formatCode>
                <c:ptCount val="6"/>
                <c:pt idx="0">
                  <c:v>4128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393720768"/>
        <c:axId val="393721944"/>
      </c:barChart>
      <c:lineChart>
        <c:grouping val="standard"/>
        <c:varyColors val="0"/>
        <c:ser>
          <c:idx val="3"/>
          <c:order val="3"/>
          <c:tx>
            <c:v>Base Assumption</c:v>
          </c:tx>
          <c:spPr>
            <a:ln w="34925" cap="rnd">
              <a:solidFill>
                <a:schemeClr val="accent2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'4kW'!$A$81:$A$86</c:f>
              <c:strCache>
                <c:ptCount val="6"/>
                <c:pt idx="0">
                  <c:v>No System</c:v>
                </c:pt>
                <c:pt idx="1">
                  <c:v>Purchase (30% ITC)</c:v>
                </c:pt>
                <c:pt idx="2">
                  <c:v>5yr Loan (30% ITC)</c:v>
                </c:pt>
                <c:pt idx="3">
                  <c:v>9yr Loan (30% ITC)</c:v>
                </c:pt>
                <c:pt idx="4">
                  <c:v>Residential Lease</c:v>
                </c:pt>
                <c:pt idx="5">
                  <c:v>Purchase (Can't Use ITC)</c:v>
                </c:pt>
              </c:strCache>
            </c:strRef>
          </c:cat>
          <c:val>
            <c:numRef>
              <c:f>'4kW'!$E$81:$E$86</c:f>
              <c:numCache>
                <c:formatCode>_(* #,##0_);_(* \(#,##0\);_(* "-"??_);_(@_)</c:formatCode>
                <c:ptCount val="6"/>
                <c:pt idx="0">
                  <c:v>19574</c:v>
                </c:pt>
                <c:pt idx="1">
                  <c:v>19574</c:v>
                </c:pt>
                <c:pt idx="2">
                  <c:v>19574</c:v>
                </c:pt>
                <c:pt idx="3">
                  <c:v>19574</c:v>
                </c:pt>
                <c:pt idx="4">
                  <c:v>19574</c:v>
                </c:pt>
                <c:pt idx="5">
                  <c:v>19574</c:v>
                </c:pt>
              </c:numCache>
            </c:numRef>
          </c:val>
          <c:smooth val="0"/>
        </c:ser>
        <c:ser>
          <c:idx val="4"/>
          <c:order val="4"/>
          <c:spPr>
            <a:ln w="34925" cap="rnd">
              <a:solidFill>
                <a:schemeClr val="accent2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chemeClr val="accent2">
                  <a:lumMod val="50000"/>
                  <a:alpha val="63000"/>
                </a:scheme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'4kW'!$A$81:$A$86</c:f>
              <c:strCache>
                <c:ptCount val="6"/>
                <c:pt idx="0">
                  <c:v>No System</c:v>
                </c:pt>
                <c:pt idx="1">
                  <c:v>Purchase (30% ITC)</c:v>
                </c:pt>
                <c:pt idx="2">
                  <c:v>5yr Loan (30% ITC)</c:v>
                </c:pt>
                <c:pt idx="3">
                  <c:v>9yr Loan (30% ITC)</c:v>
                </c:pt>
                <c:pt idx="4">
                  <c:v>Residential Lease</c:v>
                </c:pt>
                <c:pt idx="5">
                  <c:v>Purchase (Can't Use ITC)</c:v>
                </c:pt>
              </c:strCache>
            </c:strRef>
          </c:cat>
          <c:val>
            <c:numRef>
              <c:f>'4kW'!$F$81:$F$86</c:f>
              <c:numCache>
                <c:formatCode>_("$"* #,##0_);_("$"* \(#,##0\);_("$"* "-"??_);_(@_)</c:formatCode>
                <c:ptCount val="6"/>
                <c:pt idx="0">
                  <c:v>16320</c:v>
                </c:pt>
                <c:pt idx="1">
                  <c:v>16320</c:v>
                </c:pt>
                <c:pt idx="2">
                  <c:v>16320</c:v>
                </c:pt>
                <c:pt idx="3">
                  <c:v>16320</c:v>
                </c:pt>
                <c:pt idx="4">
                  <c:v>16320</c:v>
                </c:pt>
                <c:pt idx="5">
                  <c:v>16320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20768"/>
        <c:axId val="393721944"/>
      </c:lineChart>
      <c:catAx>
        <c:axId val="393720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Average Annual</a:t>
                </a:r>
                <a:r>
                  <a:rPr lang="en-US" sz="1050" baseline="0"/>
                  <a:t> Utility Rate Change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0.38435894476848254"/>
              <c:y val="0.904437643608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721944"/>
        <c:crosses val="autoZero"/>
        <c:auto val="1"/>
        <c:lblAlgn val="ctr"/>
        <c:lblOffset val="100"/>
        <c:noMultiLvlLbl val="0"/>
      </c:catAx>
      <c:valAx>
        <c:axId val="39372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cap="all" baseline="0">
                    <a:effectLst/>
                  </a:rPr>
                  <a:t>Net Out of Pocket over 20 Years</a:t>
                </a:r>
                <a:endParaRPr lang="en-US" sz="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72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642257</xdr:colOff>
      <xdr:row>65</xdr:row>
      <xdr:rowOff>174170</xdr:rowOff>
    </xdr:from>
    <xdr:to>
      <xdr:col>22</xdr:col>
      <xdr:colOff>598715</xdr:colOff>
      <xdr:row>99</xdr:row>
      <xdr:rowOff>10885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642257</xdr:colOff>
      <xdr:row>68</xdr:row>
      <xdr:rowOff>174170</xdr:rowOff>
    </xdr:from>
    <xdr:to>
      <xdr:col>22</xdr:col>
      <xdr:colOff>598715</xdr:colOff>
      <xdr:row>102</xdr:row>
      <xdr:rowOff>10885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tabSelected="1" zoomScale="70" zoomScaleNormal="70" workbookViewId="0"/>
  </sheetViews>
  <sheetFormatPr defaultRowHeight="14.4" outlineLevelRow="1" x14ac:dyDescent="0.3"/>
  <cols>
    <col min="1" max="1" width="22.21875" customWidth="1"/>
    <col min="2" max="2" width="11.6640625" style="3" customWidth="1"/>
    <col min="3" max="4" width="11.6640625" style="3" bestFit="1" customWidth="1"/>
    <col min="5" max="5" width="9" style="3" bestFit="1" customWidth="1"/>
    <col min="6" max="6" width="9.88671875" style="3" customWidth="1"/>
    <col min="7" max="7" width="9.5546875" style="3" bestFit="1" customWidth="1"/>
    <col min="8" max="12" width="9" style="3" bestFit="1" customWidth="1"/>
    <col min="13" max="13" width="10.6640625" bestFit="1" customWidth="1"/>
    <col min="14" max="23" width="9" bestFit="1" customWidth="1"/>
    <col min="24" max="24" width="3.5546875" customWidth="1"/>
    <col min="25" max="25" width="9.5546875" bestFit="1" customWidth="1"/>
  </cols>
  <sheetData>
    <row r="1" spans="1:26" x14ac:dyDescent="0.3">
      <c r="A1" s="1" t="s">
        <v>0</v>
      </c>
      <c r="B1" s="2"/>
      <c r="C1" s="2"/>
      <c r="D1" s="59" t="s">
        <v>47</v>
      </c>
      <c r="E1" s="5"/>
      <c r="F1" s="4" t="s">
        <v>1</v>
      </c>
      <c r="G1" s="5"/>
      <c r="H1" s="5"/>
    </row>
    <row r="2" spans="1:26" x14ac:dyDescent="0.3">
      <c r="A2" s="6" t="s">
        <v>2</v>
      </c>
      <c r="B2" s="7">
        <v>4</v>
      </c>
      <c r="C2" s="2"/>
      <c r="D2" s="2"/>
      <c r="E2" s="5"/>
      <c r="F2" s="5" t="s">
        <v>3</v>
      </c>
      <c r="G2" s="8">
        <f>B7</f>
        <v>9800</v>
      </c>
      <c r="H2" s="5"/>
    </row>
    <row r="3" spans="1:26" x14ac:dyDescent="0.3">
      <c r="A3" s="6" t="s">
        <v>4</v>
      </c>
      <c r="B3" s="2">
        <v>1350</v>
      </c>
      <c r="C3" s="2"/>
      <c r="D3" s="9">
        <v>-5.0000000000000001E-3</v>
      </c>
      <c r="E3" s="5"/>
      <c r="F3" s="5" t="s">
        <v>5</v>
      </c>
      <c r="G3" s="10">
        <v>0.06</v>
      </c>
      <c r="H3" s="5"/>
    </row>
    <row r="4" spans="1:26" x14ac:dyDescent="0.3">
      <c r="A4" s="6" t="s">
        <v>6</v>
      </c>
      <c r="B4" s="11">
        <v>3.5</v>
      </c>
      <c r="C4" s="2"/>
      <c r="D4" s="2"/>
      <c r="E4" s="5"/>
      <c r="F4" s="5" t="s">
        <v>7</v>
      </c>
      <c r="G4" s="5">
        <v>5</v>
      </c>
      <c r="H4" s="5"/>
    </row>
    <row r="5" spans="1:26" x14ac:dyDescent="0.3">
      <c r="A5" s="6" t="s">
        <v>8</v>
      </c>
      <c r="B5" s="12">
        <f>B2*B4*1000</f>
        <v>14000</v>
      </c>
      <c r="C5" s="60" t="s">
        <v>48</v>
      </c>
      <c r="D5" s="2"/>
      <c r="E5" s="5"/>
      <c r="F5" s="5" t="s">
        <v>9</v>
      </c>
      <c r="G5" s="8">
        <f>PMT(G3/12,G4*12,G2)</f>
        <v>-189.46145498839357</v>
      </c>
      <c r="H5" s="5"/>
    </row>
    <row r="6" spans="1:26" x14ac:dyDescent="0.3">
      <c r="A6" s="6" t="s">
        <v>10</v>
      </c>
      <c r="B6" s="12">
        <f>B5*C6</f>
        <v>4200</v>
      </c>
      <c r="C6" s="13">
        <v>0.3</v>
      </c>
      <c r="D6" s="2"/>
      <c r="E6" s="5"/>
      <c r="F6" s="5"/>
      <c r="G6" s="5"/>
      <c r="H6" s="5"/>
    </row>
    <row r="7" spans="1:26" x14ac:dyDescent="0.3">
      <c r="A7" s="6" t="s">
        <v>11</v>
      </c>
      <c r="B7" s="12">
        <f>B5-B6</f>
        <v>9800</v>
      </c>
      <c r="C7" s="2"/>
      <c r="D7" s="2"/>
      <c r="E7" s="5"/>
      <c r="F7" s="5"/>
      <c r="G7" s="5"/>
      <c r="H7" s="5"/>
    </row>
    <row r="8" spans="1:26" x14ac:dyDescent="0.3">
      <c r="A8" s="6"/>
      <c r="B8" s="2"/>
      <c r="C8" s="2"/>
      <c r="D8" s="2"/>
      <c r="E8" s="5"/>
      <c r="F8" s="5"/>
      <c r="G8" s="5"/>
      <c r="H8" s="5"/>
    </row>
    <row r="9" spans="1:26" x14ac:dyDescent="0.3">
      <c r="A9" s="6" t="s">
        <v>12</v>
      </c>
      <c r="B9" s="14">
        <v>0.19</v>
      </c>
      <c r="C9" s="2"/>
      <c r="D9" s="15">
        <v>0</v>
      </c>
      <c r="E9" s="5"/>
      <c r="F9" s="5"/>
      <c r="G9" s="5"/>
      <c r="H9" s="5"/>
    </row>
    <row r="10" spans="1:26" x14ac:dyDescent="0.3">
      <c r="A10" s="6"/>
      <c r="B10" s="14"/>
      <c r="C10" s="2"/>
      <c r="D10" s="15"/>
      <c r="E10" s="5"/>
      <c r="F10" s="5"/>
      <c r="G10" s="5"/>
      <c r="H10" s="5"/>
    </row>
    <row r="11" spans="1:26" x14ac:dyDescent="0.3">
      <c r="A11" s="6" t="s">
        <v>13</v>
      </c>
      <c r="B11" s="12">
        <f>B3*B9*B2</f>
        <v>1026</v>
      </c>
      <c r="C11" s="15">
        <f>B11/B7</f>
        <v>0.10469387755102041</v>
      </c>
      <c r="D11" s="2"/>
      <c r="E11" s="5"/>
      <c r="F11" s="5"/>
      <c r="G11" s="5"/>
      <c r="H11" s="5"/>
    </row>
    <row r="12" spans="1:26" x14ac:dyDescent="0.3">
      <c r="A12" s="6" t="s">
        <v>14</v>
      </c>
      <c r="B12" s="7">
        <f>B7/B11</f>
        <v>9.5516569200779724</v>
      </c>
      <c r="C12" s="2"/>
      <c r="D12" s="2"/>
      <c r="E12" s="5"/>
      <c r="F12" s="5"/>
      <c r="G12" s="5"/>
      <c r="H12" s="5"/>
    </row>
    <row r="14" spans="1:26" x14ac:dyDescent="0.3">
      <c r="A14" s="16" t="s">
        <v>15</v>
      </c>
      <c r="B14" s="17"/>
      <c r="C14" s="17"/>
      <c r="D14" s="18">
        <v>42370</v>
      </c>
      <c r="E14" s="18">
        <v>42736</v>
      </c>
      <c r="F14" s="18">
        <v>43101</v>
      </c>
      <c r="G14" s="18">
        <v>43466</v>
      </c>
      <c r="H14" s="18">
        <v>43831</v>
      </c>
      <c r="I14" s="18">
        <v>44197</v>
      </c>
      <c r="J14" s="18">
        <v>44562</v>
      </c>
      <c r="K14" s="18">
        <v>44927</v>
      </c>
      <c r="L14" s="18">
        <v>45292</v>
      </c>
      <c r="M14" s="18">
        <v>45658</v>
      </c>
      <c r="N14" s="18">
        <v>46023</v>
      </c>
      <c r="O14" s="18">
        <v>46388</v>
      </c>
      <c r="P14" s="18">
        <v>46753</v>
      </c>
      <c r="Q14" s="18">
        <v>47119</v>
      </c>
      <c r="R14" s="18">
        <v>47484</v>
      </c>
      <c r="S14" s="18">
        <v>47849</v>
      </c>
      <c r="T14" s="18">
        <v>48214</v>
      </c>
      <c r="U14" s="18">
        <v>48580</v>
      </c>
      <c r="V14" s="18">
        <v>48945</v>
      </c>
      <c r="W14" s="18">
        <v>49310</v>
      </c>
      <c r="X14" s="19"/>
      <c r="Y14" s="19"/>
      <c r="Z14" s="19"/>
    </row>
    <row r="15" spans="1:26" x14ac:dyDescent="0.3">
      <c r="A15" s="19"/>
      <c r="B15" s="17"/>
      <c r="C15" s="17"/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0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19"/>
      <c r="Y15" s="19"/>
      <c r="Z15" s="19"/>
    </row>
    <row r="16" spans="1:26" x14ac:dyDescent="0.3">
      <c r="A16" s="19" t="s">
        <v>16</v>
      </c>
      <c r="B16" s="17"/>
      <c r="C16" s="17"/>
      <c r="D16" s="21">
        <f>B9</f>
        <v>0.19</v>
      </c>
      <c r="E16" s="22">
        <f>D16*(1+$D$9)</f>
        <v>0.19</v>
      </c>
      <c r="F16" s="22">
        <f>E16*(1+$D$9)</f>
        <v>0.19</v>
      </c>
      <c r="G16" s="22">
        <f t="shared" ref="G16:W16" si="0">F16*(1+$D$9)</f>
        <v>0.19</v>
      </c>
      <c r="H16" s="22">
        <f t="shared" si="0"/>
        <v>0.19</v>
      </c>
      <c r="I16" s="22">
        <f t="shared" si="0"/>
        <v>0.19</v>
      </c>
      <c r="J16" s="22">
        <f t="shared" si="0"/>
        <v>0.19</v>
      </c>
      <c r="K16" s="22">
        <f t="shared" si="0"/>
        <v>0.19</v>
      </c>
      <c r="L16" s="22">
        <f t="shared" si="0"/>
        <v>0.19</v>
      </c>
      <c r="M16" s="22">
        <f t="shared" si="0"/>
        <v>0.19</v>
      </c>
      <c r="N16" s="22">
        <f t="shared" si="0"/>
        <v>0.19</v>
      </c>
      <c r="O16" s="22">
        <f t="shared" si="0"/>
        <v>0.19</v>
      </c>
      <c r="P16" s="22">
        <f t="shared" si="0"/>
        <v>0.19</v>
      </c>
      <c r="Q16" s="22">
        <f t="shared" si="0"/>
        <v>0.19</v>
      </c>
      <c r="R16" s="22">
        <f t="shared" si="0"/>
        <v>0.19</v>
      </c>
      <c r="S16" s="22">
        <f t="shared" si="0"/>
        <v>0.19</v>
      </c>
      <c r="T16" s="22">
        <f t="shared" si="0"/>
        <v>0.19</v>
      </c>
      <c r="U16" s="22">
        <f t="shared" si="0"/>
        <v>0.19</v>
      </c>
      <c r="V16" s="22">
        <f t="shared" si="0"/>
        <v>0.19</v>
      </c>
      <c r="W16" s="22">
        <f t="shared" si="0"/>
        <v>0.19</v>
      </c>
      <c r="X16" s="19"/>
      <c r="Y16" s="19"/>
      <c r="Z16" s="19"/>
    </row>
    <row r="17" spans="1:26" x14ac:dyDescent="0.3">
      <c r="A17" s="19" t="s">
        <v>17</v>
      </c>
      <c r="B17" s="17"/>
      <c r="C17" s="17"/>
      <c r="D17" s="17">
        <f>$B$3</f>
        <v>1350</v>
      </c>
      <c r="E17" s="17">
        <f>D17*(1+$D$3)</f>
        <v>1343.25</v>
      </c>
      <c r="F17" s="17">
        <f>E17*(1+$D$3)</f>
        <v>1336.5337500000001</v>
      </c>
      <c r="G17" s="17">
        <f t="shared" ref="G17:W17" si="1">F17*(1+$D$3)</f>
        <v>1329.8510812500001</v>
      </c>
      <c r="H17" s="17">
        <f t="shared" si="1"/>
        <v>1323.2018258437502</v>
      </c>
      <c r="I17" s="17">
        <f t="shared" si="1"/>
        <v>1316.5858167145313</v>
      </c>
      <c r="J17" s="17">
        <f t="shared" si="1"/>
        <v>1310.0028876309586</v>
      </c>
      <c r="K17" s="17">
        <f t="shared" si="1"/>
        <v>1303.4528731928037</v>
      </c>
      <c r="L17" s="17">
        <f t="shared" si="1"/>
        <v>1296.9356088268396</v>
      </c>
      <c r="M17" s="17">
        <f t="shared" si="1"/>
        <v>1290.4509307827054</v>
      </c>
      <c r="N17" s="17">
        <f t="shared" si="1"/>
        <v>1283.9986761287919</v>
      </c>
      <c r="O17" s="17">
        <f t="shared" si="1"/>
        <v>1277.5786827481479</v>
      </c>
      <c r="P17" s="17">
        <f t="shared" si="1"/>
        <v>1271.1907893344071</v>
      </c>
      <c r="Q17" s="17">
        <f t="shared" si="1"/>
        <v>1264.834835387735</v>
      </c>
      <c r="R17" s="17">
        <f t="shared" si="1"/>
        <v>1258.5106612107963</v>
      </c>
      <c r="S17" s="17">
        <f t="shared" si="1"/>
        <v>1252.2181079047423</v>
      </c>
      <c r="T17" s="17">
        <f t="shared" si="1"/>
        <v>1245.9570173652185</v>
      </c>
      <c r="U17" s="17">
        <f t="shared" si="1"/>
        <v>1239.7272322783924</v>
      </c>
      <c r="V17" s="17">
        <f t="shared" si="1"/>
        <v>1233.5285961170005</v>
      </c>
      <c r="W17" s="17">
        <f t="shared" si="1"/>
        <v>1227.3609531364154</v>
      </c>
      <c r="X17" s="19"/>
      <c r="Y17" s="19"/>
      <c r="Z17" s="19"/>
    </row>
    <row r="18" spans="1:26" x14ac:dyDescent="0.3">
      <c r="A18" s="19" t="s">
        <v>18</v>
      </c>
      <c r="B18" s="17"/>
      <c r="C18" s="17"/>
      <c r="D18" s="23">
        <f>D16*D17*$B$2</f>
        <v>1026</v>
      </c>
      <c r="E18" s="23">
        <f t="shared" ref="E18:W18" si="2">E16*E17*$B$2</f>
        <v>1020.87</v>
      </c>
      <c r="F18" s="23">
        <f t="shared" si="2"/>
        <v>1015.7656500000001</v>
      </c>
      <c r="G18" s="23">
        <f t="shared" si="2"/>
        <v>1010.6868217500001</v>
      </c>
      <c r="H18" s="23">
        <f t="shared" si="2"/>
        <v>1005.6333876412501</v>
      </c>
      <c r="I18" s="23">
        <f t="shared" si="2"/>
        <v>1000.6052207030439</v>
      </c>
      <c r="J18" s="23">
        <f t="shared" si="2"/>
        <v>995.60219459952862</v>
      </c>
      <c r="K18" s="23">
        <f t="shared" si="2"/>
        <v>990.62418362653091</v>
      </c>
      <c r="L18" s="23">
        <f t="shared" si="2"/>
        <v>985.67106270839815</v>
      </c>
      <c r="M18" s="23">
        <f t="shared" si="2"/>
        <v>980.7427073948561</v>
      </c>
      <c r="N18" s="23">
        <f t="shared" si="2"/>
        <v>975.83899385788186</v>
      </c>
      <c r="O18" s="23">
        <f t="shared" si="2"/>
        <v>970.95979888859245</v>
      </c>
      <c r="P18" s="23">
        <f t="shared" si="2"/>
        <v>966.10499989414939</v>
      </c>
      <c r="Q18" s="23">
        <f t="shared" si="2"/>
        <v>961.27447489467863</v>
      </c>
      <c r="R18" s="23">
        <f t="shared" si="2"/>
        <v>956.46810252020521</v>
      </c>
      <c r="S18" s="23">
        <f t="shared" si="2"/>
        <v>951.68576200760413</v>
      </c>
      <c r="T18" s="23">
        <f t="shared" si="2"/>
        <v>946.92733319756599</v>
      </c>
      <c r="U18" s="23">
        <f t="shared" si="2"/>
        <v>942.19269653157824</v>
      </c>
      <c r="V18" s="23">
        <f t="shared" si="2"/>
        <v>937.48173304892032</v>
      </c>
      <c r="W18" s="23">
        <f t="shared" si="2"/>
        <v>932.79432438367576</v>
      </c>
      <c r="X18" s="19"/>
      <c r="Y18" s="24">
        <f>SUM(D18:X18)</f>
        <v>19573.929447648461</v>
      </c>
      <c r="Z18" s="19"/>
    </row>
    <row r="19" spans="1:26" x14ac:dyDescent="0.3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9"/>
      <c r="Y19" s="19"/>
      <c r="Z19" s="19"/>
    </row>
    <row r="20" spans="1:26" x14ac:dyDescent="0.3">
      <c r="A20" s="19" t="s">
        <v>19</v>
      </c>
      <c r="B20" s="17"/>
      <c r="C20" s="17"/>
      <c r="D20" s="23">
        <f>B7</f>
        <v>9800</v>
      </c>
      <c r="E20" s="17"/>
      <c r="F20" s="17"/>
      <c r="G20" s="17"/>
      <c r="H20" s="17"/>
      <c r="I20" s="17"/>
      <c r="J20" s="17"/>
      <c r="K20" s="17"/>
      <c r="L20" s="17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4">
        <f>SUM(D20:X20)</f>
        <v>9800</v>
      </c>
      <c r="Z20" s="19"/>
    </row>
    <row r="21" spans="1:26" x14ac:dyDescent="0.3">
      <c r="A21" s="19" t="s">
        <v>20</v>
      </c>
      <c r="B21" s="21">
        <v>0.02</v>
      </c>
      <c r="C21" s="17" t="s">
        <v>21</v>
      </c>
      <c r="D21" s="21">
        <f>$B$21*$B$2*1000</f>
        <v>80</v>
      </c>
      <c r="E21" s="21">
        <f t="shared" ref="E21:W21" si="3">$B$21*$B$2*1000</f>
        <v>80</v>
      </c>
      <c r="F21" s="21">
        <f t="shared" si="3"/>
        <v>80</v>
      </c>
      <c r="G21" s="21">
        <f t="shared" si="3"/>
        <v>80</v>
      </c>
      <c r="H21" s="21">
        <f t="shared" si="3"/>
        <v>80</v>
      </c>
      <c r="I21" s="21">
        <f t="shared" si="3"/>
        <v>80</v>
      </c>
      <c r="J21" s="21">
        <f t="shared" si="3"/>
        <v>80</v>
      </c>
      <c r="K21" s="21">
        <f t="shared" si="3"/>
        <v>80</v>
      </c>
      <c r="L21" s="21">
        <f t="shared" si="3"/>
        <v>80</v>
      </c>
      <c r="M21" s="21">
        <f t="shared" si="3"/>
        <v>80</v>
      </c>
      <c r="N21" s="21">
        <f t="shared" si="3"/>
        <v>80</v>
      </c>
      <c r="O21" s="21">
        <f t="shared" si="3"/>
        <v>80</v>
      </c>
      <c r="P21" s="21">
        <f t="shared" si="3"/>
        <v>80</v>
      </c>
      <c r="Q21" s="21">
        <f t="shared" si="3"/>
        <v>80</v>
      </c>
      <c r="R21" s="21">
        <f t="shared" si="3"/>
        <v>80</v>
      </c>
      <c r="S21" s="21">
        <f t="shared" si="3"/>
        <v>80</v>
      </c>
      <c r="T21" s="21">
        <f t="shared" si="3"/>
        <v>80</v>
      </c>
      <c r="U21" s="21">
        <f t="shared" si="3"/>
        <v>80</v>
      </c>
      <c r="V21" s="21">
        <f t="shared" si="3"/>
        <v>80</v>
      </c>
      <c r="W21" s="21">
        <f t="shared" si="3"/>
        <v>80</v>
      </c>
      <c r="X21" s="19"/>
      <c r="Y21" s="24">
        <f t="shared" ref="Y21:Y22" si="4">SUM(D21:X21)</f>
        <v>1600</v>
      </c>
      <c r="Z21" s="19"/>
    </row>
    <row r="22" spans="1:26" x14ac:dyDescent="0.3">
      <c r="A22" s="19" t="s">
        <v>22</v>
      </c>
      <c r="B22" s="21">
        <v>0.2</v>
      </c>
      <c r="C22" s="17" t="s">
        <v>21</v>
      </c>
      <c r="D22" s="17"/>
      <c r="E22" s="17"/>
      <c r="F22" s="17"/>
      <c r="G22" s="17"/>
      <c r="H22" s="17"/>
      <c r="I22" s="17"/>
      <c r="J22" s="17"/>
      <c r="K22" s="17"/>
      <c r="L22" s="17"/>
      <c r="M22" s="21">
        <f>$B$22*$B$2*1000</f>
        <v>800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4">
        <f t="shared" si="4"/>
        <v>800</v>
      </c>
      <c r="Z22" s="19"/>
    </row>
    <row r="23" spans="1:26" x14ac:dyDescent="0.3">
      <c r="A23" s="1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 t="s">
        <v>23</v>
      </c>
    </row>
    <row r="24" spans="1:26" x14ac:dyDescent="0.3">
      <c r="A24" s="19" t="s">
        <v>24</v>
      </c>
      <c r="B24" s="17"/>
      <c r="C24" s="17"/>
      <c r="D24" s="23">
        <f t="shared" ref="D24:W24" si="5">D18-D20-D21-D22</f>
        <v>-8854</v>
      </c>
      <c r="E24" s="23">
        <f t="shared" si="5"/>
        <v>940.87</v>
      </c>
      <c r="F24" s="23">
        <f t="shared" si="5"/>
        <v>935.76565000000005</v>
      </c>
      <c r="G24" s="23">
        <f t="shared" si="5"/>
        <v>930.68682175000015</v>
      </c>
      <c r="H24" s="23">
        <f t="shared" si="5"/>
        <v>925.63338764125012</v>
      </c>
      <c r="I24" s="23">
        <f t="shared" si="5"/>
        <v>920.60522070304387</v>
      </c>
      <c r="J24" s="23">
        <f t="shared" si="5"/>
        <v>915.60219459952862</v>
      </c>
      <c r="K24" s="23">
        <f t="shared" si="5"/>
        <v>910.62418362653091</v>
      </c>
      <c r="L24" s="23">
        <f t="shared" si="5"/>
        <v>905.67106270839815</v>
      </c>
      <c r="M24" s="23">
        <f t="shared" si="5"/>
        <v>100.7427073948561</v>
      </c>
      <c r="N24" s="23">
        <f t="shared" si="5"/>
        <v>895.83899385788186</v>
      </c>
      <c r="O24" s="23">
        <f t="shared" si="5"/>
        <v>890.95979888859245</v>
      </c>
      <c r="P24" s="23">
        <f t="shared" si="5"/>
        <v>886.10499989414939</v>
      </c>
      <c r="Q24" s="23">
        <f t="shared" si="5"/>
        <v>881.27447489467863</v>
      </c>
      <c r="R24" s="23">
        <f t="shared" si="5"/>
        <v>876.46810252020521</v>
      </c>
      <c r="S24" s="23">
        <f t="shared" si="5"/>
        <v>871.68576200760413</v>
      </c>
      <c r="T24" s="23">
        <f t="shared" si="5"/>
        <v>866.92733319756599</v>
      </c>
      <c r="U24" s="23">
        <f t="shared" si="5"/>
        <v>862.19269653157824</v>
      </c>
      <c r="V24" s="23">
        <f t="shared" si="5"/>
        <v>857.48173304892032</v>
      </c>
      <c r="W24" s="23">
        <f t="shared" si="5"/>
        <v>852.79432438367576</v>
      </c>
      <c r="X24" s="19"/>
      <c r="Y24" s="24">
        <f>SUM(D24:X24)</f>
        <v>7373.9294476484592</v>
      </c>
      <c r="Z24" s="25">
        <f>XIRR(D24:W24,D14:W14,8%)</f>
        <v>7.1078133583068887E-2</v>
      </c>
    </row>
    <row r="25" spans="1:26" x14ac:dyDescent="0.3">
      <c r="A25" s="19" t="s">
        <v>25</v>
      </c>
      <c r="B25" s="17"/>
      <c r="C25" s="17"/>
      <c r="D25" s="17">
        <f>D24+C25</f>
        <v>-8854</v>
      </c>
      <c r="E25" s="17">
        <f t="shared" ref="E25:W25" si="6">E24+D25</f>
        <v>-7913.13</v>
      </c>
      <c r="F25" s="17">
        <f t="shared" si="6"/>
        <v>-6977.3643499999998</v>
      </c>
      <c r="G25" s="17">
        <f t="shared" si="6"/>
        <v>-6046.6775282499993</v>
      </c>
      <c r="H25" s="17">
        <f t="shared" si="6"/>
        <v>-5121.0441406087493</v>
      </c>
      <c r="I25" s="17">
        <f t="shared" si="6"/>
        <v>-4200.4389199057059</v>
      </c>
      <c r="J25" s="17">
        <f t="shared" si="6"/>
        <v>-3284.8367253061774</v>
      </c>
      <c r="K25" s="17">
        <f t="shared" si="6"/>
        <v>-2374.2125416796466</v>
      </c>
      <c r="L25" s="17">
        <f t="shared" si="6"/>
        <v>-1468.5414789712486</v>
      </c>
      <c r="M25" s="17">
        <f t="shared" si="6"/>
        <v>-1367.7987715763925</v>
      </c>
      <c r="N25" s="17">
        <f t="shared" si="6"/>
        <v>-471.95977771851062</v>
      </c>
      <c r="O25" s="17">
        <f t="shared" si="6"/>
        <v>419.00002117008182</v>
      </c>
      <c r="P25" s="17">
        <f t="shared" si="6"/>
        <v>1305.1050210642311</v>
      </c>
      <c r="Q25" s="17">
        <f t="shared" si="6"/>
        <v>2186.3794959589095</v>
      </c>
      <c r="R25" s="17">
        <f t="shared" si="6"/>
        <v>3062.8475984791148</v>
      </c>
      <c r="S25" s="17">
        <f t="shared" si="6"/>
        <v>3934.5333604867192</v>
      </c>
      <c r="T25" s="17">
        <f t="shared" si="6"/>
        <v>4801.4606936842847</v>
      </c>
      <c r="U25" s="17">
        <f t="shared" si="6"/>
        <v>5663.6533902158626</v>
      </c>
      <c r="V25" s="17">
        <f t="shared" si="6"/>
        <v>6521.135123264783</v>
      </c>
      <c r="W25" s="17">
        <f t="shared" si="6"/>
        <v>7373.9294476484592</v>
      </c>
      <c r="X25" s="19"/>
      <c r="Y25" s="19"/>
      <c r="Z25" s="19"/>
    </row>
    <row r="26" spans="1:26" hidden="1" outlineLevel="1" x14ac:dyDescent="0.3"/>
    <row r="27" spans="1:26" hidden="1" outlineLevel="1" x14ac:dyDescent="0.3">
      <c r="A27" s="26" t="s">
        <v>26</v>
      </c>
      <c r="B27" s="27">
        <v>10000</v>
      </c>
      <c r="C27" s="27"/>
      <c r="D27" s="27">
        <f>B27+D24+C28</f>
        <v>1146</v>
      </c>
      <c r="E27" s="27">
        <f>D27+E24+D28</f>
        <v>2126.98</v>
      </c>
      <c r="F27" s="27">
        <f t="shared" ref="F27:W27" si="7">E27+F24+E28</f>
        <v>3137.18995</v>
      </c>
      <c r="G27" s="27">
        <f t="shared" si="7"/>
        <v>4177.6784200000002</v>
      </c>
      <c r="H27" s="27">
        <f t="shared" si="7"/>
        <v>5249.5305523412499</v>
      </c>
      <c r="I27" s="27">
        <f t="shared" si="7"/>
        <v>6353.8693423762379</v>
      </c>
      <c r="J27" s="27">
        <f t="shared" si="7"/>
        <v>7491.856963958935</v>
      </c>
      <c r="K27" s="27">
        <f t="shared" si="7"/>
        <v>8664.6961413240278</v>
      </c>
      <c r="L27" s="27">
        <f t="shared" si="7"/>
        <v>9873.6315689787662</v>
      </c>
      <c r="M27" s="27">
        <f t="shared" si="7"/>
        <v>10319.951381287879</v>
      </c>
      <c r="N27" s="27">
        <f t="shared" si="7"/>
        <v>11576.988673490838</v>
      </c>
      <c r="O27" s="27">
        <f t="shared" si="7"/>
        <v>12873.14307595161</v>
      </c>
      <c r="P27" s="27">
        <f t="shared" si="7"/>
        <v>14209.808083504066</v>
      </c>
      <c r="Q27" s="27">
        <f t="shared" si="7"/>
        <v>15588.425841321387</v>
      </c>
      <c r="R27" s="27">
        <f t="shared" si="7"/>
        <v>17010.488848287838</v>
      </c>
      <c r="S27" s="27">
        <f t="shared" si="7"/>
        <v>18477.541719985515</v>
      </c>
      <c r="T27" s="27">
        <f t="shared" si="7"/>
        <v>19991.183013382575</v>
      </c>
      <c r="U27" s="27">
        <f t="shared" si="7"/>
        <v>21553.067115382546</v>
      </c>
      <c r="V27" s="27">
        <f t="shared" si="7"/>
        <v>23164.906197469856</v>
      </c>
      <c r="W27" s="27">
        <f t="shared" si="7"/>
        <v>24828.472238764974</v>
      </c>
      <c r="X27" s="26"/>
      <c r="Y27" s="28">
        <f>W27+W28</f>
        <v>25697.468767121747</v>
      </c>
      <c r="Z27" s="29">
        <f>((Y27/B27)^(1/20))-1</f>
        <v>4.8321559191379926E-2</v>
      </c>
    </row>
    <row r="28" spans="1:26" hidden="1" outlineLevel="1" x14ac:dyDescent="0.3">
      <c r="A28" s="26" t="s">
        <v>27</v>
      </c>
      <c r="B28" s="29">
        <v>3.5000000000000003E-2</v>
      </c>
      <c r="C28" s="27"/>
      <c r="D28" s="27">
        <f>D27*$B$28</f>
        <v>40.110000000000007</v>
      </c>
      <c r="E28" s="27">
        <f>E27*$B$28</f>
        <v>74.444300000000013</v>
      </c>
      <c r="F28" s="27">
        <f t="shared" ref="F28:W28" si="8">F27*$B$28</f>
        <v>109.80164825000001</v>
      </c>
      <c r="G28" s="27">
        <f t="shared" si="8"/>
        <v>146.21874470000003</v>
      </c>
      <c r="H28" s="27">
        <f t="shared" si="8"/>
        <v>183.73356933194376</v>
      </c>
      <c r="I28" s="27">
        <f t="shared" si="8"/>
        <v>222.38542698316834</v>
      </c>
      <c r="J28" s="27">
        <f t="shared" si="8"/>
        <v>262.21499373856273</v>
      </c>
      <c r="K28" s="27">
        <f t="shared" si="8"/>
        <v>303.264364946341</v>
      </c>
      <c r="L28" s="27">
        <f t="shared" si="8"/>
        <v>345.57710491425684</v>
      </c>
      <c r="M28" s="27">
        <f t="shared" si="8"/>
        <v>361.19829834507584</v>
      </c>
      <c r="N28" s="27">
        <f t="shared" si="8"/>
        <v>405.19460357217935</v>
      </c>
      <c r="O28" s="27">
        <f t="shared" si="8"/>
        <v>450.5600076583064</v>
      </c>
      <c r="P28" s="27">
        <f t="shared" si="8"/>
        <v>497.34328292264235</v>
      </c>
      <c r="Q28" s="27">
        <f t="shared" si="8"/>
        <v>545.59490444624862</v>
      </c>
      <c r="R28" s="27">
        <f t="shared" si="8"/>
        <v>595.36710969007436</v>
      </c>
      <c r="S28" s="27">
        <f t="shared" si="8"/>
        <v>646.71396019949304</v>
      </c>
      <c r="T28" s="27">
        <f t="shared" si="8"/>
        <v>699.69140546839014</v>
      </c>
      <c r="U28" s="27">
        <f t="shared" si="8"/>
        <v>754.3573490383892</v>
      </c>
      <c r="V28" s="27">
        <f t="shared" si="8"/>
        <v>810.77171691144508</v>
      </c>
      <c r="W28" s="27">
        <f t="shared" si="8"/>
        <v>868.99652835677421</v>
      </c>
      <c r="X28" s="26"/>
      <c r="Y28" s="26"/>
      <c r="Z28" s="26"/>
    </row>
    <row r="29" spans="1:26" hidden="1" outlineLevel="1" x14ac:dyDescent="0.3">
      <c r="Z29" s="30"/>
    </row>
    <row r="30" spans="1:26" collapsed="1" x14ac:dyDescent="0.3"/>
    <row r="31" spans="1:26" x14ac:dyDescent="0.3">
      <c r="A31" s="31" t="s">
        <v>28</v>
      </c>
      <c r="B31" s="5"/>
      <c r="C31" s="5"/>
      <c r="D31" s="32">
        <v>42370</v>
      </c>
      <c r="E31" s="32">
        <v>42736</v>
      </c>
      <c r="F31" s="32">
        <v>43101</v>
      </c>
      <c r="G31" s="32">
        <v>43466</v>
      </c>
      <c r="H31" s="32">
        <v>43831</v>
      </c>
      <c r="I31" s="32">
        <v>44197</v>
      </c>
      <c r="J31" s="32">
        <v>44562</v>
      </c>
      <c r="K31" s="32">
        <v>44927</v>
      </c>
      <c r="L31" s="32">
        <v>45292</v>
      </c>
      <c r="M31" s="32">
        <v>45658</v>
      </c>
      <c r="N31" s="32">
        <v>46023</v>
      </c>
      <c r="O31" s="32">
        <v>46388</v>
      </c>
      <c r="P31" s="32">
        <v>46753</v>
      </c>
      <c r="Q31" s="32">
        <v>47119</v>
      </c>
      <c r="R31" s="32">
        <v>47484</v>
      </c>
      <c r="S31" s="32">
        <v>47849</v>
      </c>
      <c r="T31" s="32">
        <v>48214</v>
      </c>
      <c r="U31" s="32">
        <v>48580</v>
      </c>
      <c r="V31" s="32">
        <v>48945</v>
      </c>
      <c r="W31" s="32">
        <v>49310</v>
      </c>
      <c r="X31" s="33"/>
      <c r="Y31" s="33"/>
      <c r="Z31" s="33"/>
    </row>
    <row r="32" spans="1:26" x14ac:dyDescent="0.3">
      <c r="A32" s="33"/>
      <c r="B32" s="5"/>
      <c r="C32" s="5"/>
      <c r="D32" s="4">
        <v>1</v>
      </c>
      <c r="E32" s="4">
        <v>2</v>
      </c>
      <c r="F32" s="4">
        <v>3</v>
      </c>
      <c r="G32" s="4">
        <v>4</v>
      </c>
      <c r="H32" s="4">
        <v>5</v>
      </c>
      <c r="I32" s="4">
        <v>6</v>
      </c>
      <c r="J32" s="4">
        <v>7</v>
      </c>
      <c r="K32" s="4">
        <v>8</v>
      </c>
      <c r="L32" s="4">
        <v>9</v>
      </c>
      <c r="M32" s="4">
        <v>10</v>
      </c>
      <c r="N32" s="4">
        <v>11</v>
      </c>
      <c r="O32" s="4">
        <v>12</v>
      </c>
      <c r="P32" s="4">
        <v>13</v>
      </c>
      <c r="Q32" s="4">
        <v>14</v>
      </c>
      <c r="R32" s="4">
        <v>15</v>
      </c>
      <c r="S32" s="4">
        <v>16</v>
      </c>
      <c r="T32" s="4">
        <v>17</v>
      </c>
      <c r="U32" s="4">
        <v>18</v>
      </c>
      <c r="V32" s="4">
        <v>19</v>
      </c>
      <c r="W32" s="4">
        <v>20</v>
      </c>
      <c r="X32" s="33"/>
      <c r="Y32" s="33"/>
      <c r="Z32" s="33"/>
    </row>
    <row r="33" spans="1:26" x14ac:dyDescent="0.3">
      <c r="A33" s="33" t="s">
        <v>16</v>
      </c>
      <c r="B33" s="5"/>
      <c r="C33" s="5"/>
      <c r="D33" s="34">
        <f>B9</f>
        <v>0.19</v>
      </c>
      <c r="E33" s="35">
        <f>D33*(1+$D$9)</f>
        <v>0.19</v>
      </c>
      <c r="F33" s="35">
        <f>E33*(1+$D$9)</f>
        <v>0.19</v>
      </c>
      <c r="G33" s="35">
        <f t="shared" ref="G33:W33" si="9">F33*(1+$D$9)</f>
        <v>0.19</v>
      </c>
      <c r="H33" s="35">
        <f t="shared" si="9"/>
        <v>0.19</v>
      </c>
      <c r="I33" s="35">
        <f t="shared" si="9"/>
        <v>0.19</v>
      </c>
      <c r="J33" s="35">
        <f t="shared" si="9"/>
        <v>0.19</v>
      </c>
      <c r="K33" s="35">
        <f t="shared" si="9"/>
        <v>0.19</v>
      </c>
      <c r="L33" s="35">
        <f t="shared" si="9"/>
        <v>0.19</v>
      </c>
      <c r="M33" s="35">
        <f t="shared" si="9"/>
        <v>0.19</v>
      </c>
      <c r="N33" s="35">
        <f t="shared" si="9"/>
        <v>0.19</v>
      </c>
      <c r="O33" s="35">
        <f t="shared" si="9"/>
        <v>0.19</v>
      </c>
      <c r="P33" s="35">
        <f t="shared" si="9"/>
        <v>0.19</v>
      </c>
      <c r="Q33" s="35">
        <f t="shared" si="9"/>
        <v>0.19</v>
      </c>
      <c r="R33" s="35">
        <f t="shared" si="9"/>
        <v>0.19</v>
      </c>
      <c r="S33" s="35">
        <f t="shared" si="9"/>
        <v>0.19</v>
      </c>
      <c r="T33" s="35">
        <f t="shared" si="9"/>
        <v>0.19</v>
      </c>
      <c r="U33" s="35">
        <f t="shared" si="9"/>
        <v>0.19</v>
      </c>
      <c r="V33" s="35">
        <f t="shared" si="9"/>
        <v>0.19</v>
      </c>
      <c r="W33" s="35">
        <f t="shared" si="9"/>
        <v>0.19</v>
      </c>
      <c r="X33" s="33"/>
      <c r="Y33" s="33"/>
      <c r="Z33" s="33"/>
    </row>
    <row r="34" spans="1:26" x14ac:dyDescent="0.3">
      <c r="A34" s="33" t="s">
        <v>17</v>
      </c>
      <c r="B34" s="5"/>
      <c r="C34" s="5"/>
      <c r="D34" s="5">
        <f>$B$3</f>
        <v>1350</v>
      </c>
      <c r="E34" s="5">
        <f>D34*(1+$D$3)</f>
        <v>1343.25</v>
      </c>
      <c r="F34" s="5">
        <f>E34*(1+$D$3)</f>
        <v>1336.5337500000001</v>
      </c>
      <c r="G34" s="5">
        <f t="shared" ref="G34:W34" si="10">F34*(1+$D$3)</f>
        <v>1329.8510812500001</v>
      </c>
      <c r="H34" s="5">
        <f t="shared" si="10"/>
        <v>1323.2018258437502</v>
      </c>
      <c r="I34" s="5">
        <f t="shared" si="10"/>
        <v>1316.5858167145313</v>
      </c>
      <c r="J34" s="5">
        <f t="shared" si="10"/>
        <v>1310.0028876309586</v>
      </c>
      <c r="K34" s="5">
        <f t="shared" si="10"/>
        <v>1303.4528731928037</v>
      </c>
      <c r="L34" s="5">
        <f t="shared" si="10"/>
        <v>1296.9356088268396</v>
      </c>
      <c r="M34" s="5">
        <f t="shared" si="10"/>
        <v>1290.4509307827054</v>
      </c>
      <c r="N34" s="5">
        <f t="shared" si="10"/>
        <v>1283.9986761287919</v>
      </c>
      <c r="O34" s="5">
        <f t="shared" si="10"/>
        <v>1277.5786827481479</v>
      </c>
      <c r="P34" s="5">
        <f t="shared" si="10"/>
        <v>1271.1907893344071</v>
      </c>
      <c r="Q34" s="5">
        <f t="shared" si="10"/>
        <v>1264.834835387735</v>
      </c>
      <c r="R34" s="5">
        <f t="shared" si="10"/>
        <v>1258.5106612107963</v>
      </c>
      <c r="S34" s="5">
        <f t="shared" si="10"/>
        <v>1252.2181079047423</v>
      </c>
      <c r="T34" s="5">
        <f t="shared" si="10"/>
        <v>1245.9570173652185</v>
      </c>
      <c r="U34" s="5">
        <f t="shared" si="10"/>
        <v>1239.7272322783924</v>
      </c>
      <c r="V34" s="5">
        <f t="shared" si="10"/>
        <v>1233.5285961170005</v>
      </c>
      <c r="W34" s="5">
        <f t="shared" si="10"/>
        <v>1227.3609531364154</v>
      </c>
      <c r="X34" s="33"/>
      <c r="Y34" s="33"/>
      <c r="Z34" s="33"/>
    </row>
    <row r="35" spans="1:26" x14ac:dyDescent="0.3">
      <c r="A35" s="33" t="s">
        <v>18</v>
      </c>
      <c r="B35" s="5"/>
      <c r="C35" s="5"/>
      <c r="D35" s="8">
        <f>D33*D34*$B$2</f>
        <v>1026</v>
      </c>
      <c r="E35" s="8">
        <f t="shared" ref="E35:W35" si="11">E33*E34*$B$2</f>
        <v>1020.87</v>
      </c>
      <c r="F35" s="8">
        <f t="shared" si="11"/>
        <v>1015.7656500000001</v>
      </c>
      <c r="G35" s="8">
        <f t="shared" si="11"/>
        <v>1010.6868217500001</v>
      </c>
      <c r="H35" s="8">
        <f t="shared" si="11"/>
        <v>1005.6333876412501</v>
      </c>
      <c r="I35" s="8">
        <f t="shared" si="11"/>
        <v>1000.6052207030439</v>
      </c>
      <c r="J35" s="8">
        <f t="shared" si="11"/>
        <v>995.60219459952862</v>
      </c>
      <c r="K35" s="8">
        <f t="shared" si="11"/>
        <v>990.62418362653091</v>
      </c>
      <c r="L35" s="8">
        <f t="shared" si="11"/>
        <v>985.67106270839815</v>
      </c>
      <c r="M35" s="8">
        <f t="shared" si="11"/>
        <v>980.7427073948561</v>
      </c>
      <c r="N35" s="8">
        <f t="shared" si="11"/>
        <v>975.83899385788186</v>
      </c>
      <c r="O35" s="8">
        <f t="shared" si="11"/>
        <v>970.95979888859245</v>
      </c>
      <c r="P35" s="8">
        <f t="shared" si="11"/>
        <v>966.10499989414939</v>
      </c>
      <c r="Q35" s="8">
        <f t="shared" si="11"/>
        <v>961.27447489467863</v>
      </c>
      <c r="R35" s="8">
        <f t="shared" si="11"/>
        <v>956.46810252020521</v>
      </c>
      <c r="S35" s="8">
        <f t="shared" si="11"/>
        <v>951.68576200760413</v>
      </c>
      <c r="T35" s="8">
        <f t="shared" si="11"/>
        <v>946.92733319756599</v>
      </c>
      <c r="U35" s="8">
        <f t="shared" si="11"/>
        <v>942.19269653157824</v>
      </c>
      <c r="V35" s="8">
        <f t="shared" si="11"/>
        <v>937.48173304892032</v>
      </c>
      <c r="W35" s="8">
        <f t="shared" si="11"/>
        <v>932.79432438367576</v>
      </c>
      <c r="X35" s="33"/>
      <c r="Y35" s="36">
        <f>SUM(D35:W35)</f>
        <v>19573.929447648461</v>
      </c>
      <c r="Z35" s="33"/>
    </row>
    <row r="36" spans="1:26" x14ac:dyDescent="0.3">
      <c r="A36" s="3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33"/>
      <c r="Y36" s="33"/>
      <c r="Z36" s="33"/>
    </row>
    <row r="37" spans="1:26" x14ac:dyDescent="0.3">
      <c r="A37" s="33" t="s">
        <v>29</v>
      </c>
      <c r="B37" s="5"/>
      <c r="C37" s="5"/>
      <c r="D37" s="8">
        <f>-IF($G$4&lt;D32,,$G$5*12)</f>
        <v>2273.5374598607227</v>
      </c>
      <c r="E37" s="8">
        <f t="shared" ref="E37:W37" si="12">-IF($G$4&lt;E32,,$G$5*12)</f>
        <v>2273.5374598607227</v>
      </c>
      <c r="F37" s="8">
        <f t="shared" si="12"/>
        <v>2273.5374598607227</v>
      </c>
      <c r="G37" s="8">
        <f t="shared" si="12"/>
        <v>2273.5374598607227</v>
      </c>
      <c r="H37" s="8">
        <f t="shared" si="12"/>
        <v>2273.5374598607227</v>
      </c>
      <c r="I37" s="8">
        <f t="shared" si="12"/>
        <v>0</v>
      </c>
      <c r="J37" s="8">
        <f t="shared" si="12"/>
        <v>0</v>
      </c>
      <c r="K37" s="8">
        <f t="shared" si="12"/>
        <v>0</v>
      </c>
      <c r="L37" s="8">
        <f t="shared" si="12"/>
        <v>0</v>
      </c>
      <c r="M37" s="8">
        <f t="shared" si="12"/>
        <v>0</v>
      </c>
      <c r="N37" s="8">
        <f t="shared" si="12"/>
        <v>0</v>
      </c>
      <c r="O37" s="8">
        <f t="shared" si="12"/>
        <v>0</v>
      </c>
      <c r="P37" s="8">
        <f t="shared" si="12"/>
        <v>0</v>
      </c>
      <c r="Q37" s="8">
        <f t="shared" si="12"/>
        <v>0</v>
      </c>
      <c r="R37" s="8">
        <f t="shared" si="12"/>
        <v>0</v>
      </c>
      <c r="S37" s="8">
        <f t="shared" si="12"/>
        <v>0</v>
      </c>
      <c r="T37" s="8">
        <f t="shared" si="12"/>
        <v>0</v>
      </c>
      <c r="U37" s="8">
        <f t="shared" si="12"/>
        <v>0</v>
      </c>
      <c r="V37" s="8">
        <f t="shared" si="12"/>
        <v>0</v>
      </c>
      <c r="W37" s="8">
        <f t="shared" si="12"/>
        <v>0</v>
      </c>
      <c r="X37" s="33"/>
      <c r="Y37" s="36">
        <f>SUM(D37:X37)</f>
        <v>11367.687299303614</v>
      </c>
      <c r="Z37" s="33"/>
    </row>
    <row r="38" spans="1:26" x14ac:dyDescent="0.3">
      <c r="A38" s="33" t="s">
        <v>20</v>
      </c>
      <c r="B38" s="34">
        <v>0.02</v>
      </c>
      <c r="C38" s="5" t="s">
        <v>21</v>
      </c>
      <c r="D38" s="34">
        <f>$B$21*$B$2*1000</f>
        <v>80</v>
      </c>
      <c r="E38" s="34">
        <f t="shared" ref="E38:W38" si="13">$B$21*$B$2*1000</f>
        <v>80</v>
      </c>
      <c r="F38" s="34">
        <f t="shared" si="13"/>
        <v>80</v>
      </c>
      <c r="G38" s="34">
        <f t="shared" si="13"/>
        <v>80</v>
      </c>
      <c r="H38" s="34">
        <f t="shared" si="13"/>
        <v>80</v>
      </c>
      <c r="I38" s="34">
        <f t="shared" si="13"/>
        <v>80</v>
      </c>
      <c r="J38" s="34">
        <f t="shared" si="13"/>
        <v>80</v>
      </c>
      <c r="K38" s="34">
        <f t="shared" si="13"/>
        <v>80</v>
      </c>
      <c r="L38" s="34">
        <f t="shared" si="13"/>
        <v>80</v>
      </c>
      <c r="M38" s="34">
        <f t="shared" si="13"/>
        <v>80</v>
      </c>
      <c r="N38" s="34">
        <f t="shared" si="13"/>
        <v>80</v>
      </c>
      <c r="O38" s="34">
        <f t="shared" si="13"/>
        <v>80</v>
      </c>
      <c r="P38" s="34">
        <f t="shared" si="13"/>
        <v>80</v>
      </c>
      <c r="Q38" s="34">
        <f t="shared" si="13"/>
        <v>80</v>
      </c>
      <c r="R38" s="34">
        <f t="shared" si="13"/>
        <v>80</v>
      </c>
      <c r="S38" s="34">
        <f t="shared" si="13"/>
        <v>80</v>
      </c>
      <c r="T38" s="34">
        <f t="shared" si="13"/>
        <v>80</v>
      </c>
      <c r="U38" s="34">
        <f t="shared" si="13"/>
        <v>80</v>
      </c>
      <c r="V38" s="34">
        <f t="shared" si="13"/>
        <v>80</v>
      </c>
      <c r="W38" s="34">
        <f t="shared" si="13"/>
        <v>80</v>
      </c>
      <c r="X38" s="33"/>
      <c r="Y38" s="36">
        <f t="shared" ref="Y38:Y39" si="14">SUM(D38:X38)</f>
        <v>1600</v>
      </c>
      <c r="Z38" s="33"/>
    </row>
    <row r="39" spans="1:26" x14ac:dyDescent="0.3">
      <c r="A39" s="33" t="s">
        <v>22</v>
      </c>
      <c r="B39" s="34">
        <f>B22</f>
        <v>0.2</v>
      </c>
      <c r="C39" s="5" t="s">
        <v>21</v>
      </c>
      <c r="D39" s="5"/>
      <c r="E39" s="5"/>
      <c r="F39" s="5"/>
      <c r="G39" s="5"/>
      <c r="H39" s="5"/>
      <c r="I39" s="5"/>
      <c r="J39" s="5"/>
      <c r="K39" s="5"/>
      <c r="L39" s="5"/>
      <c r="M39" s="34">
        <f>$B$22*$B$2*1000</f>
        <v>800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6">
        <f t="shared" si="14"/>
        <v>800</v>
      </c>
      <c r="Z39" s="33"/>
    </row>
    <row r="40" spans="1:26" x14ac:dyDescent="0.3">
      <c r="A40" s="33"/>
      <c r="B40" s="34"/>
      <c r="C40" s="5"/>
      <c r="D40" s="5"/>
      <c r="E40" s="5"/>
      <c r="F40" s="5"/>
      <c r="G40" s="5"/>
      <c r="H40" s="5"/>
      <c r="I40" s="5"/>
      <c r="J40" s="5"/>
      <c r="K40" s="5"/>
      <c r="L40" s="5"/>
      <c r="M40" s="34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x14ac:dyDescent="0.3">
      <c r="A41" s="3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 t="s">
        <v>23</v>
      </c>
    </row>
    <row r="42" spans="1:26" x14ac:dyDescent="0.3">
      <c r="A42" s="33" t="s">
        <v>24</v>
      </c>
      <c r="B42" s="5"/>
      <c r="C42" s="5"/>
      <c r="D42" s="8">
        <f t="shared" ref="D42:W42" si="15">D35-D37-D38-D39</f>
        <v>-1327.5374598607227</v>
      </c>
      <c r="E42" s="8">
        <f t="shared" si="15"/>
        <v>-1332.6674598607228</v>
      </c>
      <c r="F42" s="8">
        <f t="shared" si="15"/>
        <v>-1337.7718098607227</v>
      </c>
      <c r="G42" s="8">
        <f t="shared" si="15"/>
        <v>-1342.8506381107227</v>
      </c>
      <c r="H42" s="8">
        <f t="shared" si="15"/>
        <v>-1347.9040722194727</v>
      </c>
      <c r="I42" s="8">
        <f t="shared" si="15"/>
        <v>920.60522070304387</v>
      </c>
      <c r="J42" s="8">
        <f t="shared" si="15"/>
        <v>915.60219459952862</v>
      </c>
      <c r="K42" s="8">
        <f t="shared" si="15"/>
        <v>910.62418362653091</v>
      </c>
      <c r="L42" s="8">
        <f t="shared" si="15"/>
        <v>905.67106270839815</v>
      </c>
      <c r="M42" s="8">
        <f t="shared" si="15"/>
        <v>100.7427073948561</v>
      </c>
      <c r="N42" s="8">
        <f t="shared" si="15"/>
        <v>895.83899385788186</v>
      </c>
      <c r="O42" s="8">
        <f t="shared" si="15"/>
        <v>890.95979888859245</v>
      </c>
      <c r="P42" s="8">
        <f t="shared" si="15"/>
        <v>886.10499989414939</v>
      </c>
      <c r="Q42" s="8">
        <f t="shared" si="15"/>
        <v>881.27447489467863</v>
      </c>
      <c r="R42" s="8">
        <f t="shared" si="15"/>
        <v>876.46810252020521</v>
      </c>
      <c r="S42" s="8">
        <f t="shared" si="15"/>
        <v>871.68576200760413</v>
      </c>
      <c r="T42" s="8">
        <f t="shared" si="15"/>
        <v>866.92733319756599</v>
      </c>
      <c r="U42" s="8">
        <f t="shared" si="15"/>
        <v>862.19269653157824</v>
      </c>
      <c r="V42" s="8">
        <f t="shared" si="15"/>
        <v>857.48173304892032</v>
      </c>
      <c r="W42" s="8">
        <f t="shared" si="15"/>
        <v>852.79432438367576</v>
      </c>
      <c r="X42" s="33"/>
      <c r="Y42" s="36">
        <f>SUM(D42:X42)</f>
        <v>5806.2421483448452</v>
      </c>
      <c r="Z42" s="37">
        <f>XIRR(D42:W42,D31:W31,8%)</f>
        <v>6.7877764701843257E-2</v>
      </c>
    </row>
    <row r="43" spans="1:26" x14ac:dyDescent="0.3">
      <c r="A43" s="33" t="s">
        <v>25</v>
      </c>
      <c r="B43" s="5"/>
      <c r="C43" s="5"/>
      <c r="D43" s="5">
        <f>D42+C43</f>
        <v>-1327.5374598607227</v>
      </c>
      <c r="E43" s="5">
        <f t="shared" ref="E43:W43" si="16">E42+D43</f>
        <v>-2660.2049197214455</v>
      </c>
      <c r="F43" s="5">
        <f t="shared" si="16"/>
        <v>-3997.9767295821684</v>
      </c>
      <c r="G43" s="5">
        <f t="shared" si="16"/>
        <v>-5340.8273676928911</v>
      </c>
      <c r="H43" s="5">
        <f t="shared" si="16"/>
        <v>-6688.7314399123643</v>
      </c>
      <c r="I43" s="5">
        <f t="shared" si="16"/>
        <v>-5768.12621920932</v>
      </c>
      <c r="J43" s="5">
        <f t="shared" si="16"/>
        <v>-4852.524024609791</v>
      </c>
      <c r="K43" s="5">
        <f t="shared" si="16"/>
        <v>-3941.8998409832602</v>
      </c>
      <c r="L43" s="5">
        <f t="shared" si="16"/>
        <v>-3036.2287782748622</v>
      </c>
      <c r="M43" s="5">
        <f t="shared" si="16"/>
        <v>-2935.4860708800061</v>
      </c>
      <c r="N43" s="5">
        <f t="shared" si="16"/>
        <v>-2039.6470770221242</v>
      </c>
      <c r="O43" s="5">
        <f t="shared" si="16"/>
        <v>-1148.6872781335319</v>
      </c>
      <c r="P43" s="5">
        <f t="shared" si="16"/>
        <v>-262.5822782393825</v>
      </c>
      <c r="Q43" s="5">
        <f t="shared" si="16"/>
        <v>618.69219665529613</v>
      </c>
      <c r="R43" s="5">
        <f t="shared" si="16"/>
        <v>1495.1602991755012</v>
      </c>
      <c r="S43" s="5">
        <f t="shared" si="16"/>
        <v>2366.8460611831051</v>
      </c>
      <c r="T43" s="5">
        <f t="shared" si="16"/>
        <v>3233.7733943806711</v>
      </c>
      <c r="U43" s="5">
        <f t="shared" si="16"/>
        <v>4095.9660909122495</v>
      </c>
      <c r="V43" s="5">
        <f t="shared" si="16"/>
        <v>4953.4478239611699</v>
      </c>
      <c r="W43" s="5">
        <f t="shared" si="16"/>
        <v>5806.2421483448452</v>
      </c>
      <c r="X43" s="33"/>
      <c r="Y43" s="33"/>
      <c r="Z43" s="33"/>
    </row>
    <row r="45" spans="1:26" hidden="1" outlineLevel="1" x14ac:dyDescent="0.3">
      <c r="A45" s="38" t="s">
        <v>26</v>
      </c>
      <c r="B45" s="39">
        <f>B27</f>
        <v>10000</v>
      </c>
      <c r="C45" s="39"/>
      <c r="D45" s="39">
        <f>B45+D42+C46</f>
        <v>8672.4625401392768</v>
      </c>
      <c r="E45" s="39">
        <f>D45+E42+D46</f>
        <v>7643.331269183429</v>
      </c>
      <c r="F45" s="39">
        <f t="shared" ref="F45:H45" si="17">E45+F42+E46</f>
        <v>6573.0760537441265</v>
      </c>
      <c r="G45" s="39">
        <f t="shared" si="17"/>
        <v>5460.2830775144485</v>
      </c>
      <c r="H45" s="39">
        <f t="shared" si="17"/>
        <v>4303.488913007981</v>
      </c>
      <c r="I45" s="39">
        <f>H45+I42+H46</f>
        <v>5374.7162456663045</v>
      </c>
      <c r="J45" s="39">
        <f t="shared" ref="J45:W45" si="18">I45+J42+I46</f>
        <v>6478.4335088641537</v>
      </c>
      <c r="K45" s="39">
        <f t="shared" si="18"/>
        <v>7615.8028653009296</v>
      </c>
      <c r="L45" s="39">
        <f t="shared" si="18"/>
        <v>8788.0270282948604</v>
      </c>
      <c r="M45" s="39">
        <f t="shared" si="18"/>
        <v>9196.3506816800364</v>
      </c>
      <c r="N45" s="39">
        <f t="shared" si="18"/>
        <v>10414.061949396721</v>
      </c>
      <c r="O45" s="39">
        <f t="shared" si="18"/>
        <v>11669.513916514199</v>
      </c>
      <c r="P45" s="39">
        <f t="shared" si="18"/>
        <v>12964.051903486345</v>
      </c>
      <c r="Q45" s="39">
        <f t="shared" si="18"/>
        <v>14299.068195003045</v>
      </c>
      <c r="R45" s="39">
        <f t="shared" si="18"/>
        <v>15676.003684348356</v>
      </c>
      <c r="S45" s="39">
        <f t="shared" si="18"/>
        <v>17096.349575308152</v>
      </c>
      <c r="T45" s="39">
        <f t="shared" si="18"/>
        <v>18561.649143641505</v>
      </c>
      <c r="U45" s="39">
        <f t="shared" si="18"/>
        <v>20073.499560200537</v>
      </c>
      <c r="V45" s="39">
        <f t="shared" si="18"/>
        <v>21633.553777856476</v>
      </c>
      <c r="W45" s="39">
        <f t="shared" si="18"/>
        <v>23243.522484465127</v>
      </c>
      <c r="X45" s="38"/>
      <c r="Y45" s="40">
        <f>W45+W46</f>
        <v>24057.045771421406</v>
      </c>
      <c r="Z45" s="41">
        <f>((Y45/B45)^(1/20))-1</f>
        <v>4.4869650430137797E-2</v>
      </c>
    </row>
    <row r="46" spans="1:26" hidden="1" outlineLevel="1" x14ac:dyDescent="0.3">
      <c r="A46" s="38" t="s">
        <v>27</v>
      </c>
      <c r="B46" s="41">
        <f>B28</f>
        <v>3.5000000000000003E-2</v>
      </c>
      <c r="C46" s="39"/>
      <c r="D46" s="39">
        <f>D45*$B$46</f>
        <v>303.53618890487473</v>
      </c>
      <c r="E46" s="39">
        <f>E45*$B$46</f>
        <v>267.51659442142005</v>
      </c>
      <c r="F46" s="39">
        <f t="shared" ref="F46:H46" si="19">F45*$B$46</f>
        <v>230.05766188104445</v>
      </c>
      <c r="G46" s="39">
        <f t="shared" si="19"/>
        <v>191.10990771300573</v>
      </c>
      <c r="H46" s="39">
        <f t="shared" si="19"/>
        <v>150.62211195527934</v>
      </c>
      <c r="I46" s="39">
        <f>I45*$B$46</f>
        <v>188.11506859832068</v>
      </c>
      <c r="J46" s="39">
        <f t="shared" ref="J46:W46" si="20">J45*$B$46</f>
        <v>226.74517281024541</v>
      </c>
      <c r="K46" s="39">
        <f t="shared" si="20"/>
        <v>266.55310028553254</v>
      </c>
      <c r="L46" s="39">
        <f t="shared" si="20"/>
        <v>307.58094599032012</v>
      </c>
      <c r="M46" s="39">
        <f t="shared" si="20"/>
        <v>321.87227385880129</v>
      </c>
      <c r="N46" s="39">
        <f t="shared" si="20"/>
        <v>364.49216822888525</v>
      </c>
      <c r="O46" s="39">
        <f t="shared" si="20"/>
        <v>408.43298707799698</v>
      </c>
      <c r="P46" s="39">
        <f t="shared" si="20"/>
        <v>453.7418166220221</v>
      </c>
      <c r="Q46" s="39">
        <f t="shared" si="20"/>
        <v>500.46738682510664</v>
      </c>
      <c r="R46" s="39">
        <f t="shared" si="20"/>
        <v>548.66012895219251</v>
      </c>
      <c r="S46" s="39">
        <f t="shared" si="20"/>
        <v>598.37223513578533</v>
      </c>
      <c r="T46" s="39">
        <f t="shared" si="20"/>
        <v>649.6577200274528</v>
      </c>
      <c r="U46" s="39">
        <f t="shared" si="20"/>
        <v>702.57248460701885</v>
      </c>
      <c r="V46" s="39">
        <f t="shared" si="20"/>
        <v>757.17438222497674</v>
      </c>
      <c r="W46" s="39">
        <f t="shared" si="20"/>
        <v>813.52328695627955</v>
      </c>
      <c r="X46" s="38"/>
      <c r="Y46" s="38"/>
      <c r="Z46" s="38"/>
    </row>
    <row r="47" spans="1:26" hidden="1" outlineLevel="1" x14ac:dyDescent="0.3"/>
    <row r="48" spans="1:26" collapsed="1" x14ac:dyDescent="0.3">
      <c r="A48" s="42" t="s">
        <v>30</v>
      </c>
      <c r="B48" s="43"/>
      <c r="C48" s="43"/>
      <c r="D48" s="44">
        <v>42370</v>
      </c>
      <c r="E48" s="44">
        <v>42736</v>
      </c>
      <c r="F48" s="44">
        <v>43101</v>
      </c>
      <c r="G48" s="44">
        <v>43466</v>
      </c>
      <c r="H48" s="44">
        <v>43831</v>
      </c>
      <c r="I48" s="44">
        <v>44197</v>
      </c>
      <c r="J48" s="44">
        <v>44562</v>
      </c>
      <c r="K48" s="44">
        <v>44927</v>
      </c>
      <c r="L48" s="44">
        <v>45292</v>
      </c>
      <c r="M48" s="44">
        <v>45658</v>
      </c>
      <c r="N48" s="44">
        <v>46023</v>
      </c>
      <c r="O48" s="44">
        <v>46388</v>
      </c>
      <c r="P48" s="44">
        <v>46753</v>
      </c>
      <c r="Q48" s="44">
        <v>47119</v>
      </c>
      <c r="R48" s="44">
        <v>47484</v>
      </c>
      <c r="S48" s="44">
        <v>47849</v>
      </c>
      <c r="T48" s="44">
        <v>48214</v>
      </c>
      <c r="U48" s="44">
        <v>48580</v>
      </c>
      <c r="V48" s="44">
        <v>48945</v>
      </c>
      <c r="W48" s="44">
        <v>49310</v>
      </c>
      <c r="X48" s="45"/>
      <c r="Y48" s="45"/>
      <c r="Z48" s="45"/>
    </row>
    <row r="49" spans="1:28" x14ac:dyDescent="0.3">
      <c r="A49" s="45"/>
      <c r="B49" s="43"/>
      <c r="C49" s="43"/>
      <c r="D49" s="46">
        <v>1</v>
      </c>
      <c r="E49" s="46">
        <v>2</v>
      </c>
      <c r="F49" s="46">
        <v>3</v>
      </c>
      <c r="G49" s="46">
        <v>4</v>
      </c>
      <c r="H49" s="46">
        <v>5</v>
      </c>
      <c r="I49" s="46">
        <v>6</v>
      </c>
      <c r="J49" s="46">
        <v>7</v>
      </c>
      <c r="K49" s="46">
        <v>8</v>
      </c>
      <c r="L49" s="46">
        <v>9</v>
      </c>
      <c r="M49" s="46">
        <v>10</v>
      </c>
      <c r="N49" s="46">
        <v>11</v>
      </c>
      <c r="O49" s="46">
        <v>12</v>
      </c>
      <c r="P49" s="46">
        <v>13</v>
      </c>
      <c r="Q49" s="46">
        <v>14</v>
      </c>
      <c r="R49" s="46">
        <v>15</v>
      </c>
      <c r="S49" s="46">
        <v>16</v>
      </c>
      <c r="T49" s="46">
        <v>17</v>
      </c>
      <c r="U49" s="46">
        <v>18</v>
      </c>
      <c r="V49" s="46">
        <v>19</v>
      </c>
      <c r="W49" s="46">
        <v>20</v>
      </c>
      <c r="X49" s="45"/>
      <c r="Y49" s="45"/>
      <c r="Z49" s="45"/>
    </row>
    <row r="50" spans="1:28" x14ac:dyDescent="0.3">
      <c r="A50" s="45" t="s">
        <v>16</v>
      </c>
      <c r="B50" s="43"/>
      <c r="C50" s="43"/>
      <c r="D50" s="47">
        <f>B9</f>
        <v>0.19</v>
      </c>
      <c r="E50" s="48">
        <f>D50*(1+$D$9)</f>
        <v>0.19</v>
      </c>
      <c r="F50" s="48">
        <f>E50*(1+$D$9)</f>
        <v>0.19</v>
      </c>
      <c r="G50" s="48">
        <f t="shared" ref="G50:W50" si="21">F50*(1+$D$9)</f>
        <v>0.19</v>
      </c>
      <c r="H50" s="48">
        <f t="shared" si="21"/>
        <v>0.19</v>
      </c>
      <c r="I50" s="48">
        <f t="shared" si="21"/>
        <v>0.19</v>
      </c>
      <c r="J50" s="48">
        <f t="shared" si="21"/>
        <v>0.19</v>
      </c>
      <c r="K50" s="48">
        <f t="shared" si="21"/>
        <v>0.19</v>
      </c>
      <c r="L50" s="48">
        <f t="shared" si="21"/>
        <v>0.19</v>
      </c>
      <c r="M50" s="48">
        <f t="shared" si="21"/>
        <v>0.19</v>
      </c>
      <c r="N50" s="48">
        <f t="shared" si="21"/>
        <v>0.19</v>
      </c>
      <c r="O50" s="48">
        <f t="shared" si="21"/>
        <v>0.19</v>
      </c>
      <c r="P50" s="48">
        <f t="shared" si="21"/>
        <v>0.19</v>
      </c>
      <c r="Q50" s="48">
        <f t="shared" si="21"/>
        <v>0.19</v>
      </c>
      <c r="R50" s="48">
        <f t="shared" si="21"/>
        <v>0.19</v>
      </c>
      <c r="S50" s="48">
        <f t="shared" si="21"/>
        <v>0.19</v>
      </c>
      <c r="T50" s="48">
        <f t="shared" si="21"/>
        <v>0.19</v>
      </c>
      <c r="U50" s="48">
        <f t="shared" si="21"/>
        <v>0.19</v>
      </c>
      <c r="V50" s="48">
        <f t="shared" si="21"/>
        <v>0.19</v>
      </c>
      <c r="W50" s="48">
        <f t="shared" si="21"/>
        <v>0.19</v>
      </c>
      <c r="X50" s="45"/>
      <c r="Y50" s="45"/>
      <c r="Z50" s="45"/>
    </row>
    <row r="51" spans="1:28" x14ac:dyDescent="0.3">
      <c r="A51" s="45" t="s">
        <v>17</v>
      </c>
      <c r="B51" s="43"/>
      <c r="C51" s="43"/>
      <c r="D51" s="43">
        <f>$B$3</f>
        <v>1350</v>
      </c>
      <c r="E51" s="43">
        <f>D51*(1+$D$3)</f>
        <v>1343.25</v>
      </c>
      <c r="F51" s="43">
        <f>E51*(1+$D$3)</f>
        <v>1336.5337500000001</v>
      </c>
      <c r="G51" s="43">
        <f t="shared" ref="G51:W51" si="22">F51*(1+$D$3)</f>
        <v>1329.8510812500001</v>
      </c>
      <c r="H51" s="43">
        <f t="shared" si="22"/>
        <v>1323.2018258437502</v>
      </c>
      <c r="I51" s="43">
        <f t="shared" si="22"/>
        <v>1316.5858167145313</v>
      </c>
      <c r="J51" s="43">
        <f t="shared" si="22"/>
        <v>1310.0028876309586</v>
      </c>
      <c r="K51" s="43">
        <f t="shared" si="22"/>
        <v>1303.4528731928037</v>
      </c>
      <c r="L51" s="43">
        <f t="shared" si="22"/>
        <v>1296.9356088268396</v>
      </c>
      <c r="M51" s="43">
        <f t="shared" si="22"/>
        <v>1290.4509307827054</v>
      </c>
      <c r="N51" s="43">
        <f t="shared" si="22"/>
        <v>1283.9986761287919</v>
      </c>
      <c r="O51" s="43">
        <f t="shared" si="22"/>
        <v>1277.5786827481479</v>
      </c>
      <c r="P51" s="43">
        <f t="shared" si="22"/>
        <v>1271.1907893344071</v>
      </c>
      <c r="Q51" s="43">
        <f t="shared" si="22"/>
        <v>1264.834835387735</v>
      </c>
      <c r="R51" s="43">
        <f t="shared" si="22"/>
        <v>1258.5106612107963</v>
      </c>
      <c r="S51" s="43">
        <f t="shared" si="22"/>
        <v>1252.2181079047423</v>
      </c>
      <c r="T51" s="43">
        <f t="shared" si="22"/>
        <v>1245.9570173652185</v>
      </c>
      <c r="U51" s="43">
        <f t="shared" si="22"/>
        <v>1239.7272322783924</v>
      </c>
      <c r="V51" s="43">
        <f t="shared" si="22"/>
        <v>1233.5285961170005</v>
      </c>
      <c r="W51" s="43">
        <f t="shared" si="22"/>
        <v>1227.3609531364154</v>
      </c>
      <c r="X51" s="45"/>
      <c r="Y51" s="45"/>
      <c r="Z51" s="45"/>
    </row>
    <row r="52" spans="1:28" x14ac:dyDescent="0.3">
      <c r="A52" s="45" t="s">
        <v>31</v>
      </c>
      <c r="B52" s="43"/>
      <c r="C52" s="43"/>
      <c r="D52" s="49">
        <f>D50*D51*$B$2</f>
        <v>1026</v>
      </c>
      <c r="E52" s="49">
        <f t="shared" ref="E52:W52" si="23">E50*E51*$B$2</f>
        <v>1020.87</v>
      </c>
      <c r="F52" s="49">
        <f t="shared" si="23"/>
        <v>1015.7656500000001</v>
      </c>
      <c r="G52" s="49">
        <f t="shared" si="23"/>
        <v>1010.6868217500001</v>
      </c>
      <c r="H52" s="49">
        <f t="shared" si="23"/>
        <v>1005.6333876412501</v>
      </c>
      <c r="I52" s="49">
        <f t="shared" si="23"/>
        <v>1000.6052207030439</v>
      </c>
      <c r="J52" s="49">
        <f t="shared" si="23"/>
        <v>995.60219459952862</v>
      </c>
      <c r="K52" s="49">
        <f t="shared" si="23"/>
        <v>990.62418362653091</v>
      </c>
      <c r="L52" s="49">
        <f t="shared" si="23"/>
        <v>985.67106270839815</v>
      </c>
      <c r="M52" s="49">
        <f t="shared" si="23"/>
        <v>980.7427073948561</v>
      </c>
      <c r="N52" s="49">
        <f t="shared" si="23"/>
        <v>975.83899385788186</v>
      </c>
      <c r="O52" s="49">
        <f t="shared" si="23"/>
        <v>970.95979888859245</v>
      </c>
      <c r="P52" s="49">
        <f t="shared" si="23"/>
        <v>966.10499989414939</v>
      </c>
      <c r="Q52" s="49">
        <f t="shared" si="23"/>
        <v>961.27447489467863</v>
      </c>
      <c r="R52" s="49">
        <f t="shared" si="23"/>
        <v>956.46810252020521</v>
      </c>
      <c r="S52" s="49">
        <f t="shared" si="23"/>
        <v>951.68576200760413</v>
      </c>
      <c r="T52" s="49">
        <f t="shared" si="23"/>
        <v>946.92733319756599</v>
      </c>
      <c r="U52" s="49">
        <f t="shared" si="23"/>
        <v>942.19269653157824</v>
      </c>
      <c r="V52" s="49">
        <f t="shared" si="23"/>
        <v>937.48173304892032</v>
      </c>
      <c r="W52" s="49">
        <f t="shared" si="23"/>
        <v>932.79432438367576</v>
      </c>
      <c r="X52" s="45"/>
      <c r="Y52" s="50">
        <f>SUM(D52:W52)</f>
        <v>19573.929447648461</v>
      </c>
      <c r="Z52" s="45"/>
    </row>
    <row r="53" spans="1:28" x14ac:dyDescent="0.3">
      <c r="A53" s="45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5"/>
      <c r="Y53" s="45"/>
      <c r="Z53" s="45"/>
    </row>
    <row r="54" spans="1:28" x14ac:dyDescent="0.3">
      <c r="A54" s="45" t="s">
        <v>32</v>
      </c>
      <c r="B54" s="48">
        <v>0.13</v>
      </c>
      <c r="C54" s="51">
        <v>0.02</v>
      </c>
      <c r="D54" s="52">
        <f>B54</f>
        <v>0.13</v>
      </c>
      <c r="E54" s="48">
        <f>D54*(1+$C$54)</f>
        <v>0.1326</v>
      </c>
      <c r="F54" s="48">
        <f t="shared" ref="F54:W54" si="24">E54*(1+$C$54)</f>
        <v>0.13525200000000001</v>
      </c>
      <c r="G54" s="48">
        <f t="shared" si="24"/>
        <v>0.13795704</v>
      </c>
      <c r="H54" s="48">
        <f t="shared" si="24"/>
        <v>0.14071618080000001</v>
      </c>
      <c r="I54" s="48">
        <f t="shared" si="24"/>
        <v>0.14353050441600002</v>
      </c>
      <c r="J54" s="48">
        <f t="shared" si="24"/>
        <v>0.14640111450432003</v>
      </c>
      <c r="K54" s="48">
        <f t="shared" si="24"/>
        <v>0.14932913679440643</v>
      </c>
      <c r="L54" s="48">
        <f t="shared" si="24"/>
        <v>0.15231571953029457</v>
      </c>
      <c r="M54" s="48">
        <f t="shared" si="24"/>
        <v>0.15536203392090048</v>
      </c>
      <c r="N54" s="48">
        <f t="shared" si="24"/>
        <v>0.15846927459931848</v>
      </c>
      <c r="O54" s="48">
        <f t="shared" si="24"/>
        <v>0.16163866009130484</v>
      </c>
      <c r="P54" s="48">
        <f t="shared" si="24"/>
        <v>0.16487143329313095</v>
      </c>
      <c r="Q54" s="48">
        <f t="shared" si="24"/>
        <v>0.16816886195899358</v>
      </c>
      <c r="R54" s="48">
        <f t="shared" si="24"/>
        <v>0.17153223919817345</v>
      </c>
      <c r="S54" s="48">
        <f t="shared" si="24"/>
        <v>0.17496288398213691</v>
      </c>
      <c r="T54" s="48">
        <f t="shared" si="24"/>
        <v>0.17846214166177965</v>
      </c>
      <c r="U54" s="48">
        <f t="shared" si="24"/>
        <v>0.18203138449501524</v>
      </c>
      <c r="V54" s="48">
        <f t="shared" si="24"/>
        <v>0.18567201218491555</v>
      </c>
      <c r="W54" s="48">
        <f t="shared" si="24"/>
        <v>0.18938545242861388</v>
      </c>
      <c r="X54" s="45"/>
      <c r="Y54" s="45"/>
      <c r="Z54" s="45"/>
      <c r="AB54" s="61">
        <f>B54/D50</f>
        <v>0.68421052631578949</v>
      </c>
    </row>
    <row r="55" spans="1:28" x14ac:dyDescent="0.3">
      <c r="A55" s="45" t="s">
        <v>33</v>
      </c>
      <c r="B55" s="47"/>
      <c r="C55" s="43" t="s">
        <v>21</v>
      </c>
      <c r="D55" s="49">
        <f>D51*D54*$B$2</f>
        <v>702</v>
      </c>
      <c r="E55" s="49">
        <f t="shared" ref="E55:W55" si="25">E51*E54*$B$2</f>
        <v>712.45979999999997</v>
      </c>
      <c r="F55" s="49">
        <f t="shared" si="25"/>
        <v>723.07545102000006</v>
      </c>
      <c r="G55" s="49">
        <f t="shared" si="25"/>
        <v>733.84927524019804</v>
      </c>
      <c r="H55" s="49">
        <f t="shared" si="25"/>
        <v>744.78362944127707</v>
      </c>
      <c r="I55" s="49">
        <f t="shared" si="25"/>
        <v>755.88090551995208</v>
      </c>
      <c r="J55" s="49">
        <f t="shared" si="25"/>
        <v>767.14353101219945</v>
      </c>
      <c r="K55" s="49">
        <f t="shared" si="25"/>
        <v>778.57396962428118</v>
      </c>
      <c r="L55" s="49">
        <f t="shared" si="25"/>
        <v>790.17472177168293</v>
      </c>
      <c r="M55" s="49">
        <f t="shared" si="25"/>
        <v>801.94832512608104</v>
      </c>
      <c r="N55" s="49">
        <f t="shared" si="25"/>
        <v>813.8973551704596</v>
      </c>
      <c r="O55" s="49">
        <f t="shared" si="25"/>
        <v>826.0244257624995</v>
      </c>
      <c r="P55" s="49">
        <f t="shared" si="25"/>
        <v>838.33218970636074</v>
      </c>
      <c r="Q55" s="49">
        <f t="shared" si="25"/>
        <v>850.82333933298548</v>
      </c>
      <c r="R55" s="49">
        <f t="shared" si="25"/>
        <v>863.50060708904698</v>
      </c>
      <c r="S55" s="49">
        <f t="shared" si="25"/>
        <v>876.36676613467375</v>
      </c>
      <c r="T55" s="49">
        <f t="shared" si="25"/>
        <v>889.4246309500802</v>
      </c>
      <c r="U55" s="49">
        <f t="shared" si="25"/>
        <v>902.67705795123652</v>
      </c>
      <c r="V55" s="49">
        <f t="shared" si="25"/>
        <v>916.12694611470999</v>
      </c>
      <c r="W55" s="49">
        <f t="shared" si="25"/>
        <v>929.77723761181915</v>
      </c>
      <c r="X55" s="45"/>
      <c r="Y55" s="50">
        <f>SUM(D55:X55)</f>
        <v>16216.840164579542</v>
      </c>
      <c r="Z55" s="45"/>
    </row>
    <row r="56" spans="1:28" x14ac:dyDescent="0.3">
      <c r="A56" s="45"/>
      <c r="B56" s="47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7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8" x14ac:dyDescent="0.3">
      <c r="A57" s="45" t="s">
        <v>34</v>
      </c>
      <c r="B57" s="47"/>
      <c r="C57" s="43"/>
      <c r="D57" s="43">
        <f>D52-D55</f>
        <v>324</v>
      </c>
      <c r="E57" s="43">
        <f t="shared" ref="E57:W57" si="26">E52-E55</f>
        <v>308.41020000000003</v>
      </c>
      <c r="F57" s="43">
        <f t="shared" si="26"/>
        <v>292.69019897999999</v>
      </c>
      <c r="G57" s="43">
        <f t="shared" si="26"/>
        <v>276.83754650980211</v>
      </c>
      <c r="H57" s="43">
        <f t="shared" si="26"/>
        <v>260.84975819997305</v>
      </c>
      <c r="I57" s="43">
        <f t="shared" si="26"/>
        <v>244.72431518309179</v>
      </c>
      <c r="J57" s="43">
        <f t="shared" si="26"/>
        <v>228.45866358732917</v>
      </c>
      <c r="K57" s="43">
        <f t="shared" si="26"/>
        <v>212.05021400224973</v>
      </c>
      <c r="L57" s="43">
        <f t="shared" si="26"/>
        <v>195.49634093671523</v>
      </c>
      <c r="M57" s="43">
        <f t="shared" si="26"/>
        <v>178.79438226877505</v>
      </c>
      <c r="N57" s="43">
        <f t="shared" si="26"/>
        <v>161.94163868742226</v>
      </c>
      <c r="O57" s="43">
        <f t="shared" si="26"/>
        <v>144.93537312609294</v>
      </c>
      <c r="P57" s="43">
        <f t="shared" si="26"/>
        <v>127.77281018778865</v>
      </c>
      <c r="Q57" s="43">
        <f t="shared" si="26"/>
        <v>110.45113556169315</v>
      </c>
      <c r="R57" s="43">
        <f t="shared" si="26"/>
        <v>92.967495431158227</v>
      </c>
      <c r="S57" s="43">
        <f t="shared" si="26"/>
        <v>75.318995872930373</v>
      </c>
      <c r="T57" s="43">
        <f t="shared" si="26"/>
        <v>57.502702247485786</v>
      </c>
      <c r="U57" s="43">
        <f t="shared" si="26"/>
        <v>39.515638580341715</v>
      </c>
      <c r="V57" s="43">
        <f t="shared" si="26"/>
        <v>21.354786934210324</v>
      </c>
      <c r="W57" s="43">
        <f t="shared" si="26"/>
        <v>3.0170867718566114</v>
      </c>
      <c r="X57" s="45"/>
      <c r="Y57" s="53">
        <f>SUM(D57:X57)</f>
        <v>3357.0892830689168</v>
      </c>
      <c r="Z57" s="45"/>
    </row>
    <row r="58" spans="1:28" x14ac:dyDescent="0.3">
      <c r="A58" s="45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8" x14ac:dyDescent="0.3">
      <c r="A59" s="45" t="s">
        <v>24</v>
      </c>
      <c r="B59" s="43"/>
      <c r="C59" s="43"/>
      <c r="D59" s="49">
        <f>-D55</f>
        <v>-702</v>
      </c>
      <c r="E59" s="49">
        <f t="shared" ref="E59:W59" si="27">-E55</f>
        <v>-712.45979999999997</v>
      </c>
      <c r="F59" s="49">
        <f t="shared" si="27"/>
        <v>-723.07545102000006</v>
      </c>
      <c r="G59" s="49">
        <f t="shared" si="27"/>
        <v>-733.84927524019804</v>
      </c>
      <c r="H59" s="49">
        <f t="shared" si="27"/>
        <v>-744.78362944127707</v>
      </c>
      <c r="I59" s="49">
        <f t="shared" si="27"/>
        <v>-755.88090551995208</v>
      </c>
      <c r="J59" s="49">
        <f t="shared" si="27"/>
        <v>-767.14353101219945</v>
      </c>
      <c r="K59" s="49">
        <f t="shared" si="27"/>
        <v>-778.57396962428118</v>
      </c>
      <c r="L59" s="49">
        <f t="shared" si="27"/>
        <v>-790.17472177168293</v>
      </c>
      <c r="M59" s="49">
        <f t="shared" si="27"/>
        <v>-801.94832512608104</v>
      </c>
      <c r="N59" s="49">
        <f t="shared" si="27"/>
        <v>-813.8973551704596</v>
      </c>
      <c r="O59" s="49">
        <f t="shared" si="27"/>
        <v>-826.0244257624995</v>
      </c>
      <c r="P59" s="49">
        <f t="shared" si="27"/>
        <v>-838.33218970636074</v>
      </c>
      <c r="Q59" s="49">
        <f t="shared" si="27"/>
        <v>-850.82333933298548</v>
      </c>
      <c r="R59" s="49">
        <f t="shared" si="27"/>
        <v>-863.50060708904698</v>
      </c>
      <c r="S59" s="49">
        <f t="shared" si="27"/>
        <v>-876.36676613467375</v>
      </c>
      <c r="T59" s="49">
        <f t="shared" si="27"/>
        <v>-889.4246309500802</v>
      </c>
      <c r="U59" s="49">
        <f t="shared" si="27"/>
        <v>-902.67705795123652</v>
      </c>
      <c r="V59" s="49">
        <f t="shared" si="27"/>
        <v>-916.12694611470999</v>
      </c>
      <c r="W59" s="49">
        <f t="shared" si="27"/>
        <v>-929.77723761181915</v>
      </c>
      <c r="X59" s="45"/>
      <c r="Y59" s="50">
        <f>SUM(D59:X59)</f>
        <v>-16216.840164579542</v>
      </c>
      <c r="Z59" s="54"/>
    </row>
    <row r="60" spans="1:28" x14ac:dyDescent="0.3">
      <c r="A60" s="45" t="s">
        <v>25</v>
      </c>
      <c r="B60" s="43"/>
      <c r="C60" s="43"/>
      <c r="D60" s="43">
        <f>D59+C60</f>
        <v>-702</v>
      </c>
      <c r="E60" s="43">
        <f t="shared" ref="E60:W60" si="28">E59+D60</f>
        <v>-1414.4598000000001</v>
      </c>
      <c r="F60" s="43">
        <f t="shared" si="28"/>
        <v>-2137.53525102</v>
      </c>
      <c r="G60" s="43">
        <f t="shared" si="28"/>
        <v>-2871.3845262601981</v>
      </c>
      <c r="H60" s="43">
        <f t="shared" si="28"/>
        <v>-3616.1681557014754</v>
      </c>
      <c r="I60" s="43">
        <f t="shared" si="28"/>
        <v>-4372.0490612214271</v>
      </c>
      <c r="J60" s="43">
        <f t="shared" si="28"/>
        <v>-5139.1925922336268</v>
      </c>
      <c r="K60" s="43">
        <f t="shared" si="28"/>
        <v>-5917.7665618579076</v>
      </c>
      <c r="L60" s="43">
        <f t="shared" si="28"/>
        <v>-6707.9412836295905</v>
      </c>
      <c r="M60" s="43">
        <f t="shared" si="28"/>
        <v>-7509.8896087556714</v>
      </c>
      <c r="N60" s="43">
        <f t="shared" si="28"/>
        <v>-8323.7869639261316</v>
      </c>
      <c r="O60" s="43">
        <f t="shared" si="28"/>
        <v>-9149.8113896886316</v>
      </c>
      <c r="P60" s="43">
        <f t="shared" si="28"/>
        <v>-9988.1435793949931</v>
      </c>
      <c r="Q60" s="43">
        <f t="shared" si="28"/>
        <v>-10838.966918727978</v>
      </c>
      <c r="R60" s="43">
        <f t="shared" si="28"/>
        <v>-11702.467525817025</v>
      </c>
      <c r="S60" s="43">
        <f t="shared" si="28"/>
        <v>-12578.834291951698</v>
      </c>
      <c r="T60" s="43">
        <f t="shared" si="28"/>
        <v>-13468.258922901778</v>
      </c>
      <c r="U60" s="43">
        <f t="shared" si="28"/>
        <v>-14370.935980853013</v>
      </c>
      <c r="V60" s="43">
        <f t="shared" si="28"/>
        <v>-15287.062926967723</v>
      </c>
      <c r="W60" s="43">
        <f t="shared" si="28"/>
        <v>-16216.840164579542</v>
      </c>
      <c r="X60" s="45"/>
      <c r="Y60" s="45"/>
      <c r="Z60" s="45"/>
    </row>
    <row r="61" spans="1:28" x14ac:dyDescent="0.3">
      <c r="A61" s="45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5"/>
      <c r="Y61" s="45"/>
      <c r="Z61" s="45"/>
    </row>
    <row r="62" spans="1:28" x14ac:dyDescent="0.3">
      <c r="A62" s="45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8" x14ac:dyDescent="0.3">
      <c r="A63" s="45" t="s">
        <v>26</v>
      </c>
      <c r="B63" s="43">
        <f>B45</f>
        <v>10000</v>
      </c>
      <c r="C63" s="43"/>
      <c r="D63" s="43">
        <f>B63+D59+C64</f>
        <v>9298</v>
      </c>
      <c r="E63" s="43">
        <f>D63+E59+D64</f>
        <v>8910.9701999999997</v>
      </c>
      <c r="F63" s="43">
        <f t="shared" ref="F63:H63" si="29">E63+F59+E64</f>
        <v>8499.7787059799994</v>
      </c>
      <c r="G63" s="43">
        <f t="shared" si="29"/>
        <v>8063.4216854491015</v>
      </c>
      <c r="H63" s="43">
        <f t="shared" si="29"/>
        <v>7600.8578149985424</v>
      </c>
      <c r="I63" s="43">
        <f>H63+I59+H64</f>
        <v>7111.0069330035394</v>
      </c>
      <c r="J63" s="43">
        <f t="shared" ref="J63:W63" si="30">I63+J59+I64</f>
        <v>6592.7486446464636</v>
      </c>
      <c r="K63" s="43">
        <f t="shared" si="30"/>
        <v>6044.9208775848092</v>
      </c>
      <c r="L63" s="43">
        <f t="shared" si="30"/>
        <v>5466.3183865285946</v>
      </c>
      <c r="M63" s="43">
        <f t="shared" si="30"/>
        <v>4855.6912049310149</v>
      </c>
      <c r="N63" s="43">
        <f t="shared" si="30"/>
        <v>4211.7430419331413</v>
      </c>
      <c r="O63" s="43">
        <f t="shared" si="30"/>
        <v>3533.129622638302</v>
      </c>
      <c r="P63" s="43">
        <f t="shared" si="30"/>
        <v>2818.4569697242819</v>
      </c>
      <c r="Q63" s="43">
        <f t="shared" si="30"/>
        <v>2066.2796243316461</v>
      </c>
      <c r="R63" s="43">
        <f t="shared" si="30"/>
        <v>1275.0988040942068</v>
      </c>
      <c r="S63" s="43">
        <f t="shared" si="30"/>
        <v>443.36049610283027</v>
      </c>
      <c r="T63" s="43">
        <f t="shared" si="30"/>
        <v>-430.54651748365086</v>
      </c>
      <c r="U63" s="43">
        <f t="shared" si="30"/>
        <v>-1348.2927035468151</v>
      </c>
      <c r="V63" s="43">
        <f t="shared" si="30"/>
        <v>-2311.6098942856634</v>
      </c>
      <c r="W63" s="43">
        <f t="shared" si="30"/>
        <v>-3322.2934781974809</v>
      </c>
      <c r="X63" s="45"/>
      <c r="Y63" s="53">
        <f>W63+W64</f>
        <v>-3438.5737499343927</v>
      </c>
      <c r="Z63" s="51"/>
    </row>
    <row r="64" spans="1:28" x14ac:dyDescent="0.3">
      <c r="A64" s="45" t="s">
        <v>27</v>
      </c>
      <c r="B64" s="51">
        <f>B46</f>
        <v>3.5000000000000003E-2</v>
      </c>
      <c r="C64" s="43"/>
      <c r="D64" s="43">
        <f>D63*$B$46</f>
        <v>325.43</v>
      </c>
      <c r="E64" s="43">
        <f>E63*$B$46</f>
        <v>311.88395700000001</v>
      </c>
      <c r="F64" s="43">
        <f t="shared" ref="F64:H64" si="31">F63*$B$46</f>
        <v>297.49225470930003</v>
      </c>
      <c r="G64" s="43">
        <f t="shared" si="31"/>
        <v>282.21975899071856</v>
      </c>
      <c r="H64" s="43">
        <f t="shared" si="31"/>
        <v>266.030023524949</v>
      </c>
      <c r="I64" s="43">
        <f>I63*$B$46</f>
        <v>248.8852426551239</v>
      </c>
      <c r="J64" s="43">
        <f t="shared" ref="J64:W64" si="32">J63*$B$46</f>
        <v>230.74620256262625</v>
      </c>
      <c r="K64" s="43">
        <f t="shared" si="32"/>
        <v>211.57223071546835</v>
      </c>
      <c r="L64" s="43">
        <f t="shared" si="32"/>
        <v>191.32114352850084</v>
      </c>
      <c r="M64" s="43">
        <f t="shared" si="32"/>
        <v>169.94919217258553</v>
      </c>
      <c r="N64" s="43">
        <f t="shared" si="32"/>
        <v>147.41100646765994</v>
      </c>
      <c r="O64" s="43">
        <f t="shared" si="32"/>
        <v>123.65953679234057</v>
      </c>
      <c r="P64" s="43">
        <f t="shared" si="32"/>
        <v>98.645993940349868</v>
      </c>
      <c r="Q64" s="43">
        <f t="shared" si="32"/>
        <v>72.319786851607617</v>
      </c>
      <c r="R64" s="43">
        <f t="shared" si="32"/>
        <v>44.628458143297244</v>
      </c>
      <c r="S64" s="43">
        <f t="shared" si="32"/>
        <v>15.517617363599062</v>
      </c>
      <c r="T64" s="43">
        <f t="shared" si="32"/>
        <v>-15.069128111927782</v>
      </c>
      <c r="U64" s="43">
        <f t="shared" si="32"/>
        <v>-47.190244624138536</v>
      </c>
      <c r="V64" s="43">
        <f t="shared" si="32"/>
        <v>-80.906346299998219</v>
      </c>
      <c r="W64" s="43">
        <f t="shared" si="32"/>
        <v>-116.28027173691184</v>
      </c>
      <c r="X64" s="45"/>
      <c r="Y64" s="45"/>
      <c r="Z64" s="45"/>
    </row>
    <row r="67" spans="1:6" x14ac:dyDescent="0.3">
      <c r="C67" s="3" t="s">
        <v>35</v>
      </c>
    </row>
    <row r="68" spans="1:6" x14ac:dyDescent="0.3">
      <c r="C68" s="55" t="s">
        <v>36</v>
      </c>
    </row>
    <row r="69" spans="1:6" x14ac:dyDescent="0.3">
      <c r="A69" s="56" t="s">
        <v>37</v>
      </c>
      <c r="B69" s="57">
        <v>-0.02</v>
      </c>
      <c r="C69" s="57">
        <v>0</v>
      </c>
      <c r="D69" s="57">
        <v>0.02</v>
      </c>
    </row>
    <row r="70" spans="1:6" x14ac:dyDescent="0.3">
      <c r="A70" t="s">
        <v>38</v>
      </c>
      <c r="B70" s="58">
        <v>16320</v>
      </c>
      <c r="C70" s="58">
        <v>19574</v>
      </c>
      <c r="D70" s="58">
        <v>23702</v>
      </c>
    </row>
    <row r="71" spans="1:6" x14ac:dyDescent="0.3">
      <c r="A71" t="s">
        <v>39</v>
      </c>
      <c r="B71" s="58">
        <f>C71</f>
        <v>12200</v>
      </c>
      <c r="C71" s="58">
        <v>12200</v>
      </c>
      <c r="D71" s="58">
        <f>C71</f>
        <v>12200</v>
      </c>
      <c r="F71" s="61">
        <f>1-(B71/$C$70)</f>
        <v>0.37672422601410038</v>
      </c>
    </row>
    <row r="72" spans="1:6" x14ac:dyDescent="0.3">
      <c r="A72" t="s">
        <v>40</v>
      </c>
      <c r="B72" s="58">
        <v>13768</v>
      </c>
      <c r="C72" s="58">
        <v>13768</v>
      </c>
      <c r="D72" s="58">
        <v>13768</v>
      </c>
      <c r="F72" s="61">
        <f t="shared" ref="F72:F75" si="33">1-(B72/$C$70)</f>
        <v>0.29661796260345352</v>
      </c>
    </row>
    <row r="73" spans="1:6" x14ac:dyDescent="0.3">
      <c r="A73" t="s">
        <v>41</v>
      </c>
      <c r="B73" s="58">
        <v>15107</v>
      </c>
      <c r="C73" s="58">
        <v>15107</v>
      </c>
      <c r="D73" s="58">
        <v>15107</v>
      </c>
      <c r="F73" s="61">
        <f t="shared" si="33"/>
        <v>0.22821089199959133</v>
      </c>
    </row>
    <row r="74" spans="1:6" x14ac:dyDescent="0.3">
      <c r="A74" t="s">
        <v>42</v>
      </c>
      <c r="B74" s="58">
        <v>16217</v>
      </c>
      <c r="C74" s="58">
        <v>16217</v>
      </c>
      <c r="D74" s="58">
        <v>16217</v>
      </c>
      <c r="F74" s="61">
        <f t="shared" si="33"/>
        <v>0.17150301420251357</v>
      </c>
    </row>
    <row r="75" spans="1:6" x14ac:dyDescent="0.3">
      <c r="A75" t="s">
        <v>43</v>
      </c>
      <c r="B75" s="58">
        <v>16400</v>
      </c>
      <c r="C75" s="58">
        <v>16400</v>
      </c>
      <c r="D75" s="58">
        <v>16400</v>
      </c>
      <c r="F75" s="61">
        <f t="shared" si="33"/>
        <v>0.16215387759272504</v>
      </c>
    </row>
    <row r="78" spans="1:6" x14ac:dyDescent="0.3">
      <c r="C78" s="3" t="s">
        <v>35</v>
      </c>
    </row>
    <row r="79" spans="1:6" x14ac:dyDescent="0.3">
      <c r="C79" s="55" t="s">
        <v>36</v>
      </c>
    </row>
    <row r="80" spans="1:6" x14ac:dyDescent="0.3">
      <c r="A80" s="56" t="s">
        <v>37</v>
      </c>
      <c r="B80" s="57">
        <v>-0.02</v>
      </c>
      <c r="C80" s="57">
        <v>0</v>
      </c>
      <c r="D80" s="57">
        <v>0.02</v>
      </c>
      <c r="E80" s="3" t="s">
        <v>46</v>
      </c>
      <c r="F80" s="3" t="s">
        <v>46</v>
      </c>
    </row>
    <row r="81" spans="1:6" x14ac:dyDescent="0.3">
      <c r="A81" t="s">
        <v>38</v>
      </c>
      <c r="B81" s="58">
        <v>16320</v>
      </c>
      <c r="C81" s="58">
        <f>C70-B70</f>
        <v>3254</v>
      </c>
      <c r="D81" s="58">
        <f>D70-C70</f>
        <v>4128</v>
      </c>
      <c r="E81" s="3">
        <v>19574</v>
      </c>
      <c r="F81" s="58">
        <v>16320</v>
      </c>
    </row>
    <row r="82" spans="1:6" x14ac:dyDescent="0.3">
      <c r="A82" t="s">
        <v>39</v>
      </c>
      <c r="B82" s="58">
        <v>12200</v>
      </c>
      <c r="C82" s="58">
        <v>0</v>
      </c>
      <c r="D82" s="58">
        <f>C82</f>
        <v>0</v>
      </c>
      <c r="E82" s="3">
        <v>19574</v>
      </c>
      <c r="F82" s="58">
        <v>16320</v>
      </c>
    </row>
    <row r="83" spans="1:6" x14ac:dyDescent="0.3">
      <c r="A83" t="s">
        <v>44</v>
      </c>
      <c r="B83" s="58">
        <v>13768</v>
      </c>
      <c r="C83" s="58">
        <v>0</v>
      </c>
      <c r="D83" s="58">
        <v>0</v>
      </c>
      <c r="E83" s="3">
        <v>19574</v>
      </c>
      <c r="F83" s="58">
        <v>16320</v>
      </c>
    </row>
    <row r="84" spans="1:6" x14ac:dyDescent="0.3">
      <c r="A84" t="s">
        <v>45</v>
      </c>
      <c r="B84" s="58">
        <v>15107</v>
      </c>
      <c r="C84" s="58">
        <v>0</v>
      </c>
      <c r="D84" s="58">
        <v>0</v>
      </c>
      <c r="E84" s="3">
        <v>19574</v>
      </c>
      <c r="F84" s="58">
        <v>16320</v>
      </c>
    </row>
    <row r="85" spans="1:6" x14ac:dyDescent="0.3">
      <c r="A85" t="s">
        <v>42</v>
      </c>
      <c r="B85" s="58">
        <v>16217</v>
      </c>
      <c r="C85" s="58">
        <v>0</v>
      </c>
      <c r="D85" s="58">
        <v>0</v>
      </c>
      <c r="E85" s="3">
        <v>19574</v>
      </c>
      <c r="F85" s="58">
        <v>16320</v>
      </c>
    </row>
    <row r="86" spans="1:6" x14ac:dyDescent="0.3">
      <c r="A86" t="s">
        <v>43</v>
      </c>
      <c r="B86" s="58">
        <v>16400</v>
      </c>
      <c r="C86" s="58">
        <v>0</v>
      </c>
      <c r="D86" s="58">
        <v>0</v>
      </c>
      <c r="E86" s="3">
        <v>19574</v>
      </c>
      <c r="F86" s="58">
        <v>16320</v>
      </c>
    </row>
    <row r="112" spans="1:1" x14ac:dyDescent="0.3">
      <c r="A112" s="56" t="s">
        <v>49</v>
      </c>
    </row>
    <row r="113" spans="1:3" x14ac:dyDescent="0.3">
      <c r="A113" t="s">
        <v>50</v>
      </c>
      <c r="B113" s="3">
        <v>225000</v>
      </c>
    </row>
    <row r="114" spans="1:3" x14ac:dyDescent="0.3">
      <c r="A114" t="s">
        <v>51</v>
      </c>
      <c r="B114" s="3">
        <f>B113*1.04</f>
        <v>234000</v>
      </c>
    </row>
    <row r="115" spans="1:3" x14ac:dyDescent="0.3">
      <c r="A115" t="s">
        <v>52</v>
      </c>
      <c r="B115" s="3">
        <f>B113*0.96</f>
        <v>216000</v>
      </c>
      <c r="C115" s="3">
        <f>B114-B115</f>
        <v>18000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"/>
  <sheetViews>
    <sheetView zoomScale="70" zoomScaleNormal="70" workbookViewId="0">
      <selection activeCell="F114" sqref="F114"/>
    </sheetView>
  </sheetViews>
  <sheetFormatPr defaultRowHeight="14.4" outlineLevelRow="1" x14ac:dyDescent="0.3"/>
  <cols>
    <col min="1" max="1" width="23.44140625" customWidth="1"/>
    <col min="2" max="2" width="11.6640625" style="3" customWidth="1"/>
    <col min="3" max="4" width="11.6640625" style="3" bestFit="1" customWidth="1"/>
    <col min="5" max="5" width="9" style="3" bestFit="1" customWidth="1"/>
    <col min="6" max="6" width="9.88671875" style="3" customWidth="1"/>
    <col min="7" max="7" width="9.5546875" style="3" bestFit="1" customWidth="1"/>
    <col min="8" max="12" width="9" style="3" bestFit="1" customWidth="1"/>
    <col min="13" max="13" width="10.6640625" bestFit="1" customWidth="1"/>
    <col min="14" max="23" width="9" bestFit="1" customWidth="1"/>
    <col min="24" max="24" width="3.5546875" customWidth="1"/>
    <col min="25" max="25" width="9.5546875" bestFit="1" customWidth="1"/>
  </cols>
  <sheetData>
    <row r="1" spans="1:8" ht="25.8" x14ac:dyDescent="0.5">
      <c r="A1" s="62" t="s">
        <v>53</v>
      </c>
    </row>
    <row r="4" spans="1:8" x14ac:dyDescent="0.3">
      <c r="A4" s="1" t="s">
        <v>0</v>
      </c>
      <c r="B4" s="2"/>
      <c r="C4" s="2"/>
      <c r="D4" s="59" t="s">
        <v>47</v>
      </c>
      <c r="E4" s="5"/>
      <c r="F4" s="4" t="s">
        <v>1</v>
      </c>
      <c r="G4" s="5"/>
      <c r="H4" s="5"/>
    </row>
    <row r="5" spans="1:8" x14ac:dyDescent="0.3">
      <c r="A5" s="6" t="s">
        <v>2</v>
      </c>
      <c r="B5" s="7">
        <v>7</v>
      </c>
      <c r="C5" s="2"/>
      <c r="D5" s="2"/>
      <c r="E5" s="5"/>
      <c r="F5" s="5" t="s">
        <v>3</v>
      </c>
      <c r="G5" s="8">
        <f>B10</f>
        <v>17150</v>
      </c>
      <c r="H5" s="5"/>
    </row>
    <row r="6" spans="1:8" x14ac:dyDescent="0.3">
      <c r="A6" s="6" t="s">
        <v>4</v>
      </c>
      <c r="B6" s="2">
        <v>1350</v>
      </c>
      <c r="C6" s="2"/>
      <c r="D6" s="9">
        <v>-5.0000000000000001E-3</v>
      </c>
      <c r="E6" s="5"/>
      <c r="F6" s="5" t="s">
        <v>5</v>
      </c>
      <c r="G6" s="10">
        <v>0.06</v>
      </c>
      <c r="H6" s="5"/>
    </row>
    <row r="7" spans="1:8" x14ac:dyDescent="0.3">
      <c r="A7" s="6" t="s">
        <v>6</v>
      </c>
      <c r="B7" s="11">
        <v>3.5</v>
      </c>
      <c r="C7" s="2"/>
      <c r="D7" s="2"/>
      <c r="E7" s="5"/>
      <c r="F7" s="5" t="s">
        <v>7</v>
      </c>
      <c r="G7" s="5">
        <v>5</v>
      </c>
      <c r="H7" s="5"/>
    </row>
    <row r="8" spans="1:8" x14ac:dyDescent="0.3">
      <c r="A8" s="6" t="s">
        <v>8</v>
      </c>
      <c r="B8" s="12">
        <f>B5*B7*1000</f>
        <v>24500</v>
      </c>
      <c r="C8" s="60" t="s">
        <v>48</v>
      </c>
      <c r="D8" s="2"/>
      <c r="E8" s="5"/>
      <c r="F8" s="5" t="s">
        <v>9</v>
      </c>
      <c r="G8" s="8">
        <f>PMT(G6/12,G7*12,G5)</f>
        <v>-331.55754622968874</v>
      </c>
      <c r="H8" s="5"/>
    </row>
    <row r="9" spans="1:8" x14ac:dyDescent="0.3">
      <c r="A9" s="6" t="s">
        <v>10</v>
      </c>
      <c r="B9" s="12">
        <f>B8*C9</f>
        <v>7350</v>
      </c>
      <c r="C9" s="13">
        <v>0.3</v>
      </c>
      <c r="D9" s="2"/>
      <c r="E9" s="5"/>
      <c r="F9" s="5"/>
      <c r="G9" s="5"/>
      <c r="H9" s="5"/>
    </row>
    <row r="10" spans="1:8" x14ac:dyDescent="0.3">
      <c r="A10" s="6" t="s">
        <v>11</v>
      </c>
      <c r="B10" s="12">
        <f>B8-B9</f>
        <v>17150</v>
      </c>
      <c r="C10" s="2"/>
      <c r="D10" s="2"/>
      <c r="E10" s="5"/>
      <c r="F10" s="5"/>
      <c r="G10" s="5"/>
      <c r="H10" s="5"/>
    </row>
    <row r="11" spans="1:8" x14ac:dyDescent="0.3">
      <c r="A11" s="6"/>
      <c r="B11" s="2"/>
      <c r="C11" s="2"/>
      <c r="D11" s="2"/>
      <c r="E11" s="5"/>
      <c r="F11" s="5"/>
      <c r="G11" s="5"/>
      <c r="H11" s="5"/>
    </row>
    <row r="12" spans="1:8" x14ac:dyDescent="0.3">
      <c r="A12" s="6" t="s">
        <v>12</v>
      </c>
      <c r="B12" s="14">
        <v>0.19</v>
      </c>
      <c r="C12" s="2"/>
      <c r="D12" s="15">
        <v>0</v>
      </c>
      <c r="E12" s="5"/>
      <c r="F12" s="5"/>
      <c r="G12" s="5"/>
      <c r="H12" s="5"/>
    </row>
    <row r="13" spans="1:8" x14ac:dyDescent="0.3">
      <c r="A13" s="6"/>
      <c r="B13" s="14"/>
      <c r="C13" s="2"/>
      <c r="D13" s="15"/>
      <c r="E13" s="5"/>
      <c r="F13" s="5"/>
      <c r="G13" s="5"/>
      <c r="H13" s="5"/>
    </row>
    <row r="14" spans="1:8" x14ac:dyDescent="0.3">
      <c r="A14" s="6" t="s">
        <v>13</v>
      </c>
      <c r="B14" s="12">
        <f>B6*B12*B5</f>
        <v>1795.5</v>
      </c>
      <c r="C14" s="15">
        <f>B14/B10</f>
        <v>0.10469387755102041</v>
      </c>
      <c r="D14" s="2"/>
      <c r="E14" s="5"/>
      <c r="F14" s="5"/>
      <c r="G14" s="5"/>
      <c r="H14" s="5"/>
    </row>
    <row r="15" spans="1:8" x14ac:dyDescent="0.3">
      <c r="A15" s="6" t="s">
        <v>14</v>
      </c>
      <c r="B15" s="7">
        <f>B10/B14</f>
        <v>9.5516569200779724</v>
      </c>
      <c r="C15" s="2"/>
      <c r="D15" s="2"/>
      <c r="E15" s="5"/>
      <c r="F15" s="5"/>
      <c r="G15" s="5"/>
      <c r="H15" s="5"/>
    </row>
    <row r="17" spans="1:26" x14ac:dyDescent="0.3">
      <c r="A17" s="16" t="s">
        <v>15</v>
      </c>
      <c r="B17" s="17"/>
      <c r="C17" s="17"/>
      <c r="D17" s="18">
        <v>42370</v>
      </c>
      <c r="E17" s="18">
        <v>42736</v>
      </c>
      <c r="F17" s="18">
        <v>43101</v>
      </c>
      <c r="G17" s="18">
        <v>43466</v>
      </c>
      <c r="H17" s="18">
        <v>43831</v>
      </c>
      <c r="I17" s="18">
        <v>44197</v>
      </c>
      <c r="J17" s="18">
        <v>44562</v>
      </c>
      <c r="K17" s="18">
        <v>44927</v>
      </c>
      <c r="L17" s="18">
        <v>45292</v>
      </c>
      <c r="M17" s="18">
        <v>45658</v>
      </c>
      <c r="N17" s="18">
        <v>46023</v>
      </c>
      <c r="O17" s="18">
        <v>46388</v>
      </c>
      <c r="P17" s="18">
        <v>46753</v>
      </c>
      <c r="Q17" s="18">
        <v>47119</v>
      </c>
      <c r="R17" s="18">
        <v>47484</v>
      </c>
      <c r="S17" s="18">
        <v>47849</v>
      </c>
      <c r="T17" s="18">
        <v>48214</v>
      </c>
      <c r="U17" s="18">
        <v>48580</v>
      </c>
      <c r="V17" s="18">
        <v>48945</v>
      </c>
      <c r="W17" s="18">
        <v>49310</v>
      </c>
      <c r="X17" s="19"/>
      <c r="Y17" s="19"/>
      <c r="Z17" s="19"/>
    </row>
    <row r="18" spans="1:26" x14ac:dyDescent="0.3">
      <c r="A18" s="19"/>
      <c r="B18" s="17"/>
      <c r="C18" s="17"/>
      <c r="D18" s="20">
        <v>1</v>
      </c>
      <c r="E18" s="20">
        <v>2</v>
      </c>
      <c r="F18" s="20">
        <v>3</v>
      </c>
      <c r="G18" s="20">
        <v>4</v>
      </c>
      <c r="H18" s="20">
        <v>5</v>
      </c>
      <c r="I18" s="20">
        <v>6</v>
      </c>
      <c r="J18" s="20">
        <v>7</v>
      </c>
      <c r="K18" s="20">
        <v>8</v>
      </c>
      <c r="L18" s="20">
        <v>9</v>
      </c>
      <c r="M18" s="20">
        <v>10</v>
      </c>
      <c r="N18" s="20">
        <v>11</v>
      </c>
      <c r="O18" s="20">
        <v>12</v>
      </c>
      <c r="P18" s="20">
        <v>13</v>
      </c>
      <c r="Q18" s="20">
        <v>14</v>
      </c>
      <c r="R18" s="20">
        <v>15</v>
      </c>
      <c r="S18" s="20">
        <v>16</v>
      </c>
      <c r="T18" s="20">
        <v>17</v>
      </c>
      <c r="U18" s="20">
        <v>18</v>
      </c>
      <c r="V18" s="20">
        <v>19</v>
      </c>
      <c r="W18" s="20">
        <v>20</v>
      </c>
      <c r="X18" s="19"/>
      <c r="Y18" s="19"/>
      <c r="Z18" s="19"/>
    </row>
    <row r="19" spans="1:26" x14ac:dyDescent="0.3">
      <c r="A19" s="19" t="s">
        <v>16</v>
      </c>
      <c r="B19" s="17"/>
      <c r="C19" s="17"/>
      <c r="D19" s="21">
        <f>B12</f>
        <v>0.19</v>
      </c>
      <c r="E19" s="22">
        <f>D19*(1+$D$12)</f>
        <v>0.19</v>
      </c>
      <c r="F19" s="22">
        <f>E19*(1+$D$12)</f>
        <v>0.19</v>
      </c>
      <c r="G19" s="22">
        <f t="shared" ref="G19:W19" si="0">F19*(1+$D$12)</f>
        <v>0.19</v>
      </c>
      <c r="H19" s="22">
        <f t="shared" si="0"/>
        <v>0.19</v>
      </c>
      <c r="I19" s="22">
        <f t="shared" si="0"/>
        <v>0.19</v>
      </c>
      <c r="J19" s="22">
        <f t="shared" si="0"/>
        <v>0.19</v>
      </c>
      <c r="K19" s="22">
        <f t="shared" si="0"/>
        <v>0.19</v>
      </c>
      <c r="L19" s="22">
        <f t="shared" si="0"/>
        <v>0.19</v>
      </c>
      <c r="M19" s="22">
        <f t="shared" si="0"/>
        <v>0.19</v>
      </c>
      <c r="N19" s="22">
        <f t="shared" si="0"/>
        <v>0.19</v>
      </c>
      <c r="O19" s="22">
        <f t="shared" si="0"/>
        <v>0.19</v>
      </c>
      <c r="P19" s="22">
        <f t="shared" si="0"/>
        <v>0.19</v>
      </c>
      <c r="Q19" s="22">
        <f t="shared" si="0"/>
        <v>0.19</v>
      </c>
      <c r="R19" s="22">
        <f t="shared" si="0"/>
        <v>0.19</v>
      </c>
      <c r="S19" s="22">
        <f t="shared" si="0"/>
        <v>0.19</v>
      </c>
      <c r="T19" s="22">
        <f t="shared" si="0"/>
        <v>0.19</v>
      </c>
      <c r="U19" s="22">
        <f t="shared" si="0"/>
        <v>0.19</v>
      </c>
      <c r="V19" s="22">
        <f t="shared" si="0"/>
        <v>0.19</v>
      </c>
      <c r="W19" s="22">
        <f t="shared" si="0"/>
        <v>0.19</v>
      </c>
      <c r="X19" s="19"/>
      <c r="Y19" s="19"/>
      <c r="Z19" s="19"/>
    </row>
    <row r="20" spans="1:26" x14ac:dyDescent="0.3">
      <c r="A20" s="19" t="s">
        <v>17</v>
      </c>
      <c r="B20" s="17"/>
      <c r="C20" s="17"/>
      <c r="D20" s="17">
        <f>$B$6</f>
        <v>1350</v>
      </c>
      <c r="E20" s="17">
        <f>D20*(1+$D$6)</f>
        <v>1343.25</v>
      </c>
      <c r="F20" s="17">
        <f>E20*(1+$D$6)</f>
        <v>1336.5337500000001</v>
      </c>
      <c r="G20" s="17">
        <f t="shared" ref="G20:W20" si="1">F20*(1+$D$6)</f>
        <v>1329.8510812500001</v>
      </c>
      <c r="H20" s="17">
        <f t="shared" si="1"/>
        <v>1323.2018258437502</v>
      </c>
      <c r="I20" s="17">
        <f t="shared" si="1"/>
        <v>1316.5858167145313</v>
      </c>
      <c r="J20" s="17">
        <f t="shared" si="1"/>
        <v>1310.0028876309586</v>
      </c>
      <c r="K20" s="17">
        <f t="shared" si="1"/>
        <v>1303.4528731928037</v>
      </c>
      <c r="L20" s="17">
        <f t="shared" si="1"/>
        <v>1296.9356088268396</v>
      </c>
      <c r="M20" s="17">
        <f t="shared" si="1"/>
        <v>1290.4509307827054</v>
      </c>
      <c r="N20" s="17">
        <f t="shared" si="1"/>
        <v>1283.9986761287919</v>
      </c>
      <c r="O20" s="17">
        <f t="shared" si="1"/>
        <v>1277.5786827481479</v>
      </c>
      <c r="P20" s="17">
        <f t="shared" si="1"/>
        <v>1271.1907893344071</v>
      </c>
      <c r="Q20" s="17">
        <f t="shared" si="1"/>
        <v>1264.834835387735</v>
      </c>
      <c r="R20" s="17">
        <f t="shared" si="1"/>
        <v>1258.5106612107963</v>
      </c>
      <c r="S20" s="17">
        <f t="shared" si="1"/>
        <v>1252.2181079047423</v>
      </c>
      <c r="T20" s="17">
        <f t="shared" si="1"/>
        <v>1245.9570173652185</v>
      </c>
      <c r="U20" s="17">
        <f t="shared" si="1"/>
        <v>1239.7272322783924</v>
      </c>
      <c r="V20" s="17">
        <f t="shared" si="1"/>
        <v>1233.5285961170005</v>
      </c>
      <c r="W20" s="17">
        <f t="shared" si="1"/>
        <v>1227.3609531364154</v>
      </c>
      <c r="X20" s="19"/>
      <c r="Y20" s="19"/>
      <c r="Z20" s="19"/>
    </row>
    <row r="21" spans="1:26" x14ac:dyDescent="0.3">
      <c r="A21" s="19" t="s">
        <v>18</v>
      </c>
      <c r="B21" s="17"/>
      <c r="C21" s="17"/>
      <c r="D21" s="23">
        <f>D19*D20*$B$5</f>
        <v>1795.5</v>
      </c>
      <c r="E21" s="23">
        <f t="shared" ref="E21:W21" si="2">E19*E20*$B$5</f>
        <v>1786.5225</v>
      </c>
      <c r="F21" s="23">
        <f t="shared" si="2"/>
        <v>1777.5898875</v>
      </c>
      <c r="G21" s="23">
        <f t="shared" si="2"/>
        <v>1768.7019380625002</v>
      </c>
      <c r="H21" s="23">
        <f t="shared" si="2"/>
        <v>1759.8584283721877</v>
      </c>
      <c r="I21" s="23">
        <f t="shared" si="2"/>
        <v>1751.0591362303267</v>
      </c>
      <c r="J21" s="23">
        <f t="shared" si="2"/>
        <v>1742.303840549175</v>
      </c>
      <c r="K21" s="23">
        <f t="shared" si="2"/>
        <v>1733.5923213464291</v>
      </c>
      <c r="L21" s="23">
        <f t="shared" si="2"/>
        <v>1724.9243597396967</v>
      </c>
      <c r="M21" s="23">
        <f t="shared" si="2"/>
        <v>1716.2997379409981</v>
      </c>
      <c r="N21" s="23">
        <f t="shared" si="2"/>
        <v>1707.7182392512932</v>
      </c>
      <c r="O21" s="23">
        <f t="shared" si="2"/>
        <v>1699.1796480550368</v>
      </c>
      <c r="P21" s="23">
        <f t="shared" si="2"/>
        <v>1690.6837498147615</v>
      </c>
      <c r="Q21" s="23">
        <f t="shared" si="2"/>
        <v>1682.2303310656876</v>
      </c>
      <c r="R21" s="23">
        <f t="shared" si="2"/>
        <v>1673.8191794103591</v>
      </c>
      <c r="S21" s="23">
        <f t="shared" si="2"/>
        <v>1665.4500835133072</v>
      </c>
      <c r="T21" s="23">
        <f t="shared" si="2"/>
        <v>1657.1228330957406</v>
      </c>
      <c r="U21" s="23">
        <f t="shared" si="2"/>
        <v>1648.837218930262</v>
      </c>
      <c r="V21" s="23">
        <f t="shared" si="2"/>
        <v>1640.5930328356105</v>
      </c>
      <c r="W21" s="23">
        <f t="shared" si="2"/>
        <v>1632.3900676714325</v>
      </c>
      <c r="X21" s="19"/>
      <c r="Y21" s="24">
        <f>SUM(D21:X21)</f>
        <v>34254.376533384806</v>
      </c>
      <c r="Z21" s="19"/>
    </row>
    <row r="22" spans="1:26" x14ac:dyDescent="0.3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  <c r="Y22" s="19"/>
      <c r="Z22" s="19"/>
    </row>
    <row r="23" spans="1:26" x14ac:dyDescent="0.3">
      <c r="A23" s="19" t="s">
        <v>19</v>
      </c>
      <c r="B23" s="17"/>
      <c r="C23" s="17"/>
      <c r="D23" s="23">
        <f>B10</f>
        <v>17150</v>
      </c>
      <c r="E23" s="17"/>
      <c r="F23" s="17"/>
      <c r="G23" s="17"/>
      <c r="H23" s="17"/>
      <c r="I23" s="17"/>
      <c r="J23" s="17"/>
      <c r="K23" s="17"/>
      <c r="L23" s="17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4">
        <f>SUM(D23:X23)</f>
        <v>17150</v>
      </c>
      <c r="Z23" s="19"/>
    </row>
    <row r="24" spans="1:26" x14ac:dyDescent="0.3">
      <c r="A24" s="19" t="s">
        <v>20</v>
      </c>
      <c r="B24" s="21">
        <v>0.02</v>
      </c>
      <c r="C24" s="17" t="s">
        <v>21</v>
      </c>
      <c r="D24" s="21">
        <f>$B$24*$B$5*1000</f>
        <v>140</v>
      </c>
      <c r="E24" s="21">
        <f t="shared" ref="E24:W24" si="3">$B$24*$B$5*1000</f>
        <v>140</v>
      </c>
      <c r="F24" s="21">
        <f t="shared" si="3"/>
        <v>140</v>
      </c>
      <c r="G24" s="21">
        <f t="shared" si="3"/>
        <v>140</v>
      </c>
      <c r="H24" s="21">
        <f t="shared" si="3"/>
        <v>140</v>
      </c>
      <c r="I24" s="21">
        <f t="shared" si="3"/>
        <v>140</v>
      </c>
      <c r="J24" s="21">
        <f t="shared" si="3"/>
        <v>140</v>
      </c>
      <c r="K24" s="21">
        <f t="shared" si="3"/>
        <v>140</v>
      </c>
      <c r="L24" s="21">
        <f t="shared" si="3"/>
        <v>140</v>
      </c>
      <c r="M24" s="21">
        <f t="shared" si="3"/>
        <v>140</v>
      </c>
      <c r="N24" s="21">
        <f t="shared" si="3"/>
        <v>140</v>
      </c>
      <c r="O24" s="21">
        <f t="shared" si="3"/>
        <v>140</v>
      </c>
      <c r="P24" s="21">
        <f t="shared" si="3"/>
        <v>140</v>
      </c>
      <c r="Q24" s="21">
        <f t="shared" si="3"/>
        <v>140</v>
      </c>
      <c r="R24" s="21">
        <f t="shared" si="3"/>
        <v>140</v>
      </c>
      <c r="S24" s="21">
        <f t="shared" si="3"/>
        <v>140</v>
      </c>
      <c r="T24" s="21">
        <f t="shared" si="3"/>
        <v>140</v>
      </c>
      <c r="U24" s="21">
        <f t="shared" si="3"/>
        <v>140</v>
      </c>
      <c r="V24" s="21">
        <f t="shared" si="3"/>
        <v>140</v>
      </c>
      <c r="W24" s="21">
        <f t="shared" si="3"/>
        <v>140</v>
      </c>
      <c r="X24" s="19"/>
      <c r="Y24" s="24">
        <f t="shared" ref="Y24:Y25" si="4">SUM(D24:X24)</f>
        <v>2800</v>
      </c>
      <c r="Z24" s="19"/>
    </row>
    <row r="25" spans="1:26" x14ac:dyDescent="0.3">
      <c r="A25" s="19" t="s">
        <v>22</v>
      </c>
      <c r="B25" s="21">
        <v>0.2</v>
      </c>
      <c r="C25" s="17" t="s">
        <v>21</v>
      </c>
      <c r="D25" s="17"/>
      <c r="E25" s="17"/>
      <c r="F25" s="17"/>
      <c r="G25" s="17"/>
      <c r="H25" s="17"/>
      <c r="I25" s="17"/>
      <c r="J25" s="17"/>
      <c r="K25" s="17"/>
      <c r="L25" s="17"/>
      <c r="M25" s="21">
        <f>$B$25*$B$5*1000</f>
        <v>1400.0000000000002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4">
        <f t="shared" si="4"/>
        <v>1400.0000000000002</v>
      </c>
      <c r="Z25" s="19"/>
    </row>
    <row r="26" spans="1:26" x14ac:dyDescent="0.3">
      <c r="A26" s="1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 t="s">
        <v>23</v>
      </c>
    </row>
    <row r="27" spans="1:26" x14ac:dyDescent="0.3">
      <c r="A27" s="19" t="s">
        <v>24</v>
      </c>
      <c r="B27" s="17"/>
      <c r="C27" s="17"/>
      <c r="D27" s="23">
        <f t="shared" ref="D27:W27" si="5">D21-D23-D24-D25</f>
        <v>-15494.5</v>
      </c>
      <c r="E27" s="23">
        <f t="shared" si="5"/>
        <v>1646.5225</v>
      </c>
      <c r="F27" s="23">
        <f t="shared" si="5"/>
        <v>1637.5898875</v>
      </c>
      <c r="G27" s="23">
        <f t="shared" si="5"/>
        <v>1628.7019380625002</v>
      </c>
      <c r="H27" s="23">
        <f t="shared" si="5"/>
        <v>1619.8584283721877</v>
      </c>
      <c r="I27" s="23">
        <f t="shared" si="5"/>
        <v>1611.0591362303267</v>
      </c>
      <c r="J27" s="23">
        <f t="shared" si="5"/>
        <v>1602.303840549175</v>
      </c>
      <c r="K27" s="23">
        <f t="shared" si="5"/>
        <v>1593.5923213464291</v>
      </c>
      <c r="L27" s="23">
        <f t="shared" si="5"/>
        <v>1584.9243597396967</v>
      </c>
      <c r="M27" s="23">
        <f t="shared" si="5"/>
        <v>176.29973794099783</v>
      </c>
      <c r="N27" s="23">
        <f t="shared" si="5"/>
        <v>1567.7182392512932</v>
      </c>
      <c r="O27" s="23">
        <f t="shared" si="5"/>
        <v>1559.1796480550368</v>
      </c>
      <c r="P27" s="23">
        <f t="shared" si="5"/>
        <v>1550.6837498147615</v>
      </c>
      <c r="Q27" s="23">
        <f t="shared" si="5"/>
        <v>1542.2303310656876</v>
      </c>
      <c r="R27" s="23">
        <f t="shared" si="5"/>
        <v>1533.8191794103591</v>
      </c>
      <c r="S27" s="23">
        <f t="shared" si="5"/>
        <v>1525.4500835133072</v>
      </c>
      <c r="T27" s="23">
        <f t="shared" si="5"/>
        <v>1517.1228330957406</v>
      </c>
      <c r="U27" s="23">
        <f t="shared" si="5"/>
        <v>1508.837218930262</v>
      </c>
      <c r="V27" s="23">
        <f t="shared" si="5"/>
        <v>1500.5930328356105</v>
      </c>
      <c r="W27" s="23">
        <f t="shared" si="5"/>
        <v>1492.3900676714325</v>
      </c>
      <c r="X27" s="19"/>
      <c r="Y27" s="24">
        <f>SUM(D27:X27)</f>
        <v>12904.376533384804</v>
      </c>
      <c r="Z27" s="25">
        <f>XIRR(D27:W27,D17:W17,8%)</f>
        <v>7.1078133583068887E-2</v>
      </c>
    </row>
    <row r="28" spans="1:26" x14ac:dyDescent="0.3">
      <c r="A28" s="19" t="s">
        <v>25</v>
      </c>
      <c r="B28" s="17"/>
      <c r="C28" s="17"/>
      <c r="D28" s="17">
        <f>D27+C28</f>
        <v>-15494.5</v>
      </c>
      <c r="E28" s="17">
        <f t="shared" ref="E28:W28" si="6">E27+D28</f>
        <v>-13847.977500000001</v>
      </c>
      <c r="F28" s="17">
        <f t="shared" si="6"/>
        <v>-12210.387612500001</v>
      </c>
      <c r="G28" s="17">
        <f t="shared" si="6"/>
        <v>-10581.6856744375</v>
      </c>
      <c r="H28" s="17">
        <f t="shared" si="6"/>
        <v>-8961.8272460653116</v>
      </c>
      <c r="I28" s="17">
        <f t="shared" si="6"/>
        <v>-7350.7681098349849</v>
      </c>
      <c r="J28" s="17">
        <f t="shared" si="6"/>
        <v>-5748.4642692858097</v>
      </c>
      <c r="K28" s="17">
        <f t="shared" si="6"/>
        <v>-4154.8719479393803</v>
      </c>
      <c r="L28" s="17">
        <f t="shared" si="6"/>
        <v>-2569.9475881996837</v>
      </c>
      <c r="M28" s="17">
        <f t="shared" si="6"/>
        <v>-2393.647850258686</v>
      </c>
      <c r="N28" s="17">
        <f t="shared" si="6"/>
        <v>-825.92961100739285</v>
      </c>
      <c r="O28" s="17">
        <f t="shared" si="6"/>
        <v>733.2500370476439</v>
      </c>
      <c r="P28" s="17">
        <f t="shared" si="6"/>
        <v>2283.9337868624052</v>
      </c>
      <c r="Q28" s="17">
        <f t="shared" si="6"/>
        <v>3826.1641179280928</v>
      </c>
      <c r="R28" s="17">
        <f t="shared" si="6"/>
        <v>5359.9832973384518</v>
      </c>
      <c r="S28" s="17">
        <f t="shared" si="6"/>
        <v>6885.4333808517586</v>
      </c>
      <c r="T28" s="17">
        <f t="shared" si="6"/>
        <v>8402.5562139474987</v>
      </c>
      <c r="U28" s="17">
        <f t="shared" si="6"/>
        <v>9911.3934328777614</v>
      </c>
      <c r="V28" s="17">
        <f t="shared" si="6"/>
        <v>11411.986465713371</v>
      </c>
      <c r="W28" s="17">
        <f t="shared" si="6"/>
        <v>12904.376533384804</v>
      </c>
      <c r="X28" s="19"/>
      <c r="Y28" s="19"/>
      <c r="Z28" s="19"/>
    </row>
    <row r="29" spans="1:26" hidden="1" outlineLevel="1" x14ac:dyDescent="0.3"/>
    <row r="30" spans="1:26" hidden="1" outlineLevel="1" x14ac:dyDescent="0.3">
      <c r="A30" s="26" t="s">
        <v>26</v>
      </c>
      <c r="B30" s="27">
        <v>10000</v>
      </c>
      <c r="C30" s="27"/>
      <c r="D30" s="27">
        <f>B30+D27+C31</f>
        <v>-5494.5</v>
      </c>
      <c r="E30" s="27">
        <f>D30+E27+D31</f>
        <v>-4040.2849999999999</v>
      </c>
      <c r="F30" s="27">
        <f t="shared" ref="F30:W30" si="7">E30+F27+E31</f>
        <v>-2544.1050874999996</v>
      </c>
      <c r="G30" s="27">
        <f t="shared" si="7"/>
        <v>-1004.4468274999995</v>
      </c>
      <c r="H30" s="27">
        <f t="shared" si="7"/>
        <v>580.25596190968827</v>
      </c>
      <c r="I30" s="27">
        <f t="shared" si="7"/>
        <v>2211.6240568068542</v>
      </c>
      <c r="J30" s="27">
        <f t="shared" si="7"/>
        <v>3891.3347393442696</v>
      </c>
      <c r="K30" s="27">
        <f t="shared" si="7"/>
        <v>5621.1237765677479</v>
      </c>
      <c r="L30" s="27">
        <f t="shared" si="7"/>
        <v>7402.7874684873159</v>
      </c>
      <c r="M30" s="27">
        <f t="shared" si="7"/>
        <v>7838.1847678253698</v>
      </c>
      <c r="N30" s="27">
        <f t="shared" si="7"/>
        <v>9680.2394739505526</v>
      </c>
      <c r="O30" s="27">
        <f t="shared" si="7"/>
        <v>11578.227503593858</v>
      </c>
      <c r="P30" s="27">
        <f t="shared" si="7"/>
        <v>13534.149216034404</v>
      </c>
      <c r="Q30" s="27">
        <f t="shared" si="7"/>
        <v>15550.074769661296</v>
      </c>
      <c r="R30" s="27">
        <f t="shared" si="7"/>
        <v>17628.1465660098</v>
      </c>
      <c r="S30" s="27">
        <f t="shared" si="7"/>
        <v>19770.58177933345</v>
      </c>
      <c r="T30" s="27">
        <f t="shared" si="7"/>
        <v>21979.674974705864</v>
      </c>
      <c r="U30" s="27">
        <f t="shared" si="7"/>
        <v>24257.800817750831</v>
      </c>
      <c r="V30" s="27">
        <f t="shared" si="7"/>
        <v>26607.416879207722</v>
      </c>
      <c r="W30" s="27">
        <f t="shared" si="7"/>
        <v>29031.066537651426</v>
      </c>
      <c r="X30" s="26"/>
      <c r="Y30" s="28">
        <f>W30+W31</f>
        <v>30047.153866469227</v>
      </c>
      <c r="Z30" s="29">
        <f>((Y30/B30)^(1/20))-1</f>
        <v>5.6550274154862912E-2</v>
      </c>
    </row>
    <row r="31" spans="1:26" hidden="1" outlineLevel="1" x14ac:dyDescent="0.3">
      <c r="A31" s="26" t="s">
        <v>27</v>
      </c>
      <c r="B31" s="29">
        <v>3.5000000000000003E-2</v>
      </c>
      <c r="C31" s="27"/>
      <c r="D31" s="27">
        <f>D30*$B$31</f>
        <v>-192.3075</v>
      </c>
      <c r="E31" s="27">
        <f>E30*$B$31</f>
        <v>-141.409975</v>
      </c>
      <c r="F31" s="27">
        <f t="shared" ref="F31:W31" si="8">F30*$B$31</f>
        <v>-89.043678062499993</v>
      </c>
      <c r="G31" s="27">
        <f t="shared" si="8"/>
        <v>-35.155638962499985</v>
      </c>
      <c r="H31" s="27">
        <f t="shared" si="8"/>
        <v>20.308958666839093</v>
      </c>
      <c r="I31" s="27">
        <f t="shared" si="8"/>
        <v>77.406841988239904</v>
      </c>
      <c r="J31" s="27">
        <f t="shared" si="8"/>
        <v>136.19671587704946</v>
      </c>
      <c r="K31" s="27">
        <f t="shared" si="8"/>
        <v>196.73933217987118</v>
      </c>
      <c r="L31" s="27">
        <f t="shared" si="8"/>
        <v>259.0975613970561</v>
      </c>
      <c r="M31" s="27">
        <f t="shared" si="8"/>
        <v>274.33646687388796</v>
      </c>
      <c r="N31" s="27">
        <f t="shared" si="8"/>
        <v>338.80838158826936</v>
      </c>
      <c r="O31" s="27">
        <f t="shared" si="8"/>
        <v>405.23796262578509</v>
      </c>
      <c r="P31" s="27">
        <f t="shared" si="8"/>
        <v>473.69522256120422</v>
      </c>
      <c r="Q31" s="27">
        <f t="shared" si="8"/>
        <v>544.25261693814537</v>
      </c>
      <c r="R31" s="27">
        <f t="shared" si="8"/>
        <v>616.9851298103431</v>
      </c>
      <c r="S31" s="27">
        <f t="shared" si="8"/>
        <v>691.97036227667081</v>
      </c>
      <c r="T31" s="27">
        <f t="shared" si="8"/>
        <v>769.28862411470527</v>
      </c>
      <c r="U31" s="27">
        <f t="shared" si="8"/>
        <v>849.0230286212792</v>
      </c>
      <c r="V31" s="27">
        <f t="shared" si="8"/>
        <v>931.25959077227037</v>
      </c>
      <c r="W31" s="27">
        <f t="shared" si="8"/>
        <v>1016.0873288178</v>
      </c>
      <c r="X31" s="26"/>
      <c r="Y31" s="26"/>
      <c r="Z31" s="26"/>
    </row>
    <row r="32" spans="1:26" hidden="1" outlineLevel="1" x14ac:dyDescent="0.3">
      <c r="Z32" s="30"/>
    </row>
    <row r="33" spans="1:26" collapsed="1" x14ac:dyDescent="0.3"/>
    <row r="34" spans="1:26" x14ac:dyDescent="0.3">
      <c r="A34" s="31" t="s">
        <v>28</v>
      </c>
      <c r="B34" s="5"/>
      <c r="C34" s="5"/>
      <c r="D34" s="32">
        <v>42370</v>
      </c>
      <c r="E34" s="32">
        <v>42736</v>
      </c>
      <c r="F34" s="32">
        <v>43101</v>
      </c>
      <c r="G34" s="32">
        <v>43466</v>
      </c>
      <c r="H34" s="32">
        <v>43831</v>
      </c>
      <c r="I34" s="32">
        <v>44197</v>
      </c>
      <c r="J34" s="32">
        <v>44562</v>
      </c>
      <c r="K34" s="32">
        <v>44927</v>
      </c>
      <c r="L34" s="32">
        <v>45292</v>
      </c>
      <c r="M34" s="32">
        <v>45658</v>
      </c>
      <c r="N34" s="32">
        <v>46023</v>
      </c>
      <c r="O34" s="32">
        <v>46388</v>
      </c>
      <c r="P34" s="32">
        <v>46753</v>
      </c>
      <c r="Q34" s="32">
        <v>47119</v>
      </c>
      <c r="R34" s="32">
        <v>47484</v>
      </c>
      <c r="S34" s="32">
        <v>47849</v>
      </c>
      <c r="T34" s="32">
        <v>48214</v>
      </c>
      <c r="U34" s="32">
        <v>48580</v>
      </c>
      <c r="V34" s="32">
        <v>48945</v>
      </c>
      <c r="W34" s="32">
        <v>49310</v>
      </c>
      <c r="X34" s="33"/>
      <c r="Y34" s="33"/>
      <c r="Z34" s="33"/>
    </row>
    <row r="35" spans="1:26" x14ac:dyDescent="0.3">
      <c r="A35" s="33"/>
      <c r="B35" s="5"/>
      <c r="C35" s="5"/>
      <c r="D35" s="4">
        <v>1</v>
      </c>
      <c r="E35" s="4">
        <v>2</v>
      </c>
      <c r="F35" s="4">
        <v>3</v>
      </c>
      <c r="G35" s="4">
        <v>4</v>
      </c>
      <c r="H35" s="4">
        <v>5</v>
      </c>
      <c r="I35" s="4">
        <v>6</v>
      </c>
      <c r="J35" s="4">
        <v>7</v>
      </c>
      <c r="K35" s="4">
        <v>8</v>
      </c>
      <c r="L35" s="4">
        <v>9</v>
      </c>
      <c r="M35" s="4">
        <v>10</v>
      </c>
      <c r="N35" s="4">
        <v>11</v>
      </c>
      <c r="O35" s="4">
        <v>12</v>
      </c>
      <c r="P35" s="4">
        <v>13</v>
      </c>
      <c r="Q35" s="4">
        <v>14</v>
      </c>
      <c r="R35" s="4">
        <v>15</v>
      </c>
      <c r="S35" s="4">
        <v>16</v>
      </c>
      <c r="T35" s="4">
        <v>17</v>
      </c>
      <c r="U35" s="4">
        <v>18</v>
      </c>
      <c r="V35" s="4">
        <v>19</v>
      </c>
      <c r="W35" s="4">
        <v>20</v>
      </c>
      <c r="X35" s="33"/>
      <c r="Y35" s="33"/>
      <c r="Z35" s="33"/>
    </row>
    <row r="36" spans="1:26" x14ac:dyDescent="0.3">
      <c r="A36" s="33" t="s">
        <v>16</v>
      </c>
      <c r="B36" s="5"/>
      <c r="C36" s="5"/>
      <c r="D36" s="34">
        <f>B12</f>
        <v>0.19</v>
      </c>
      <c r="E36" s="35">
        <f>D36*(1+$D$12)</f>
        <v>0.19</v>
      </c>
      <c r="F36" s="35">
        <f>E36*(1+$D$12)</f>
        <v>0.19</v>
      </c>
      <c r="G36" s="35">
        <f t="shared" ref="G36:W36" si="9">F36*(1+$D$12)</f>
        <v>0.19</v>
      </c>
      <c r="H36" s="35">
        <f t="shared" si="9"/>
        <v>0.19</v>
      </c>
      <c r="I36" s="35">
        <f t="shared" si="9"/>
        <v>0.19</v>
      </c>
      <c r="J36" s="35">
        <f t="shared" si="9"/>
        <v>0.19</v>
      </c>
      <c r="K36" s="35">
        <f t="shared" si="9"/>
        <v>0.19</v>
      </c>
      <c r="L36" s="35">
        <f t="shared" si="9"/>
        <v>0.19</v>
      </c>
      <c r="M36" s="35">
        <f t="shared" si="9"/>
        <v>0.19</v>
      </c>
      <c r="N36" s="35">
        <f t="shared" si="9"/>
        <v>0.19</v>
      </c>
      <c r="O36" s="35">
        <f t="shared" si="9"/>
        <v>0.19</v>
      </c>
      <c r="P36" s="35">
        <f t="shared" si="9"/>
        <v>0.19</v>
      </c>
      <c r="Q36" s="35">
        <f t="shared" si="9"/>
        <v>0.19</v>
      </c>
      <c r="R36" s="35">
        <f t="shared" si="9"/>
        <v>0.19</v>
      </c>
      <c r="S36" s="35">
        <f t="shared" si="9"/>
        <v>0.19</v>
      </c>
      <c r="T36" s="35">
        <f t="shared" si="9"/>
        <v>0.19</v>
      </c>
      <c r="U36" s="35">
        <f t="shared" si="9"/>
        <v>0.19</v>
      </c>
      <c r="V36" s="35">
        <f t="shared" si="9"/>
        <v>0.19</v>
      </c>
      <c r="W36" s="35">
        <f t="shared" si="9"/>
        <v>0.19</v>
      </c>
      <c r="X36" s="33"/>
      <c r="Y36" s="33"/>
      <c r="Z36" s="33"/>
    </row>
    <row r="37" spans="1:26" x14ac:dyDescent="0.3">
      <c r="A37" s="33" t="s">
        <v>17</v>
      </c>
      <c r="B37" s="5"/>
      <c r="C37" s="5"/>
      <c r="D37" s="5">
        <f>$B$6</f>
        <v>1350</v>
      </c>
      <c r="E37" s="5">
        <f>D37*(1+$D$6)</f>
        <v>1343.25</v>
      </c>
      <c r="F37" s="5">
        <f>E37*(1+$D$6)</f>
        <v>1336.5337500000001</v>
      </c>
      <c r="G37" s="5">
        <f t="shared" ref="G37:W37" si="10">F37*(1+$D$6)</f>
        <v>1329.8510812500001</v>
      </c>
      <c r="H37" s="5">
        <f t="shared" si="10"/>
        <v>1323.2018258437502</v>
      </c>
      <c r="I37" s="5">
        <f t="shared" si="10"/>
        <v>1316.5858167145313</v>
      </c>
      <c r="J37" s="5">
        <f t="shared" si="10"/>
        <v>1310.0028876309586</v>
      </c>
      <c r="K37" s="5">
        <f t="shared" si="10"/>
        <v>1303.4528731928037</v>
      </c>
      <c r="L37" s="5">
        <f t="shared" si="10"/>
        <v>1296.9356088268396</v>
      </c>
      <c r="M37" s="5">
        <f t="shared" si="10"/>
        <v>1290.4509307827054</v>
      </c>
      <c r="N37" s="5">
        <f t="shared" si="10"/>
        <v>1283.9986761287919</v>
      </c>
      <c r="O37" s="5">
        <f t="shared" si="10"/>
        <v>1277.5786827481479</v>
      </c>
      <c r="P37" s="5">
        <f t="shared" si="10"/>
        <v>1271.1907893344071</v>
      </c>
      <c r="Q37" s="5">
        <f t="shared" si="10"/>
        <v>1264.834835387735</v>
      </c>
      <c r="R37" s="5">
        <f t="shared" si="10"/>
        <v>1258.5106612107963</v>
      </c>
      <c r="S37" s="5">
        <f t="shared" si="10"/>
        <v>1252.2181079047423</v>
      </c>
      <c r="T37" s="5">
        <f t="shared" si="10"/>
        <v>1245.9570173652185</v>
      </c>
      <c r="U37" s="5">
        <f t="shared" si="10"/>
        <v>1239.7272322783924</v>
      </c>
      <c r="V37" s="5">
        <f t="shared" si="10"/>
        <v>1233.5285961170005</v>
      </c>
      <c r="W37" s="5">
        <f t="shared" si="10"/>
        <v>1227.3609531364154</v>
      </c>
      <c r="X37" s="33"/>
      <c r="Y37" s="33"/>
      <c r="Z37" s="33"/>
    </row>
    <row r="38" spans="1:26" x14ac:dyDescent="0.3">
      <c r="A38" s="33" t="s">
        <v>18</v>
      </c>
      <c r="B38" s="5"/>
      <c r="C38" s="5"/>
      <c r="D38" s="8">
        <f>D36*D37*$B$5</f>
        <v>1795.5</v>
      </c>
      <c r="E38" s="8">
        <f t="shared" ref="E38:W38" si="11">E36*E37*$B$5</f>
        <v>1786.5225</v>
      </c>
      <c r="F38" s="8">
        <f t="shared" si="11"/>
        <v>1777.5898875</v>
      </c>
      <c r="G38" s="8">
        <f t="shared" si="11"/>
        <v>1768.7019380625002</v>
      </c>
      <c r="H38" s="8">
        <f t="shared" si="11"/>
        <v>1759.8584283721877</v>
      </c>
      <c r="I38" s="8">
        <f t="shared" si="11"/>
        <v>1751.0591362303267</v>
      </c>
      <c r="J38" s="8">
        <f t="shared" si="11"/>
        <v>1742.303840549175</v>
      </c>
      <c r="K38" s="8">
        <f t="shared" si="11"/>
        <v>1733.5923213464291</v>
      </c>
      <c r="L38" s="8">
        <f t="shared" si="11"/>
        <v>1724.9243597396967</v>
      </c>
      <c r="M38" s="8">
        <f t="shared" si="11"/>
        <v>1716.2997379409981</v>
      </c>
      <c r="N38" s="8">
        <f t="shared" si="11"/>
        <v>1707.7182392512932</v>
      </c>
      <c r="O38" s="8">
        <f t="shared" si="11"/>
        <v>1699.1796480550368</v>
      </c>
      <c r="P38" s="8">
        <f t="shared" si="11"/>
        <v>1690.6837498147615</v>
      </c>
      <c r="Q38" s="8">
        <f t="shared" si="11"/>
        <v>1682.2303310656876</v>
      </c>
      <c r="R38" s="8">
        <f t="shared" si="11"/>
        <v>1673.8191794103591</v>
      </c>
      <c r="S38" s="8">
        <f t="shared" si="11"/>
        <v>1665.4500835133072</v>
      </c>
      <c r="T38" s="8">
        <f t="shared" si="11"/>
        <v>1657.1228330957406</v>
      </c>
      <c r="U38" s="8">
        <f t="shared" si="11"/>
        <v>1648.837218930262</v>
      </c>
      <c r="V38" s="8">
        <f t="shared" si="11"/>
        <v>1640.5930328356105</v>
      </c>
      <c r="W38" s="8">
        <f t="shared" si="11"/>
        <v>1632.3900676714325</v>
      </c>
      <c r="X38" s="33"/>
      <c r="Y38" s="36">
        <f>SUM(D38:W38)</f>
        <v>34254.376533384806</v>
      </c>
      <c r="Z38" s="33"/>
    </row>
    <row r="39" spans="1:26" x14ac:dyDescent="0.3">
      <c r="A39" s="3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33"/>
      <c r="Y39" s="33"/>
      <c r="Z39" s="33"/>
    </row>
    <row r="40" spans="1:26" x14ac:dyDescent="0.3">
      <c r="A40" s="33" t="s">
        <v>29</v>
      </c>
      <c r="B40" s="5"/>
      <c r="C40" s="5"/>
      <c r="D40" s="8">
        <f>-IF($G$7&lt;D35,,$G$8*12)</f>
        <v>3978.6905547562646</v>
      </c>
      <c r="E40" s="8">
        <f t="shared" ref="E40:W40" si="12">-IF($G$7&lt;E35,,$G$8*12)</f>
        <v>3978.6905547562646</v>
      </c>
      <c r="F40" s="8">
        <f t="shared" si="12"/>
        <v>3978.6905547562646</v>
      </c>
      <c r="G40" s="8">
        <f t="shared" si="12"/>
        <v>3978.6905547562646</v>
      </c>
      <c r="H40" s="8">
        <f t="shared" si="12"/>
        <v>3978.6905547562646</v>
      </c>
      <c r="I40" s="8">
        <f t="shared" si="12"/>
        <v>0</v>
      </c>
      <c r="J40" s="8">
        <f t="shared" si="12"/>
        <v>0</v>
      </c>
      <c r="K40" s="8">
        <f t="shared" si="12"/>
        <v>0</v>
      </c>
      <c r="L40" s="8">
        <f t="shared" si="12"/>
        <v>0</v>
      </c>
      <c r="M40" s="8">
        <f t="shared" si="12"/>
        <v>0</v>
      </c>
      <c r="N40" s="8">
        <f t="shared" si="12"/>
        <v>0</v>
      </c>
      <c r="O40" s="8">
        <f t="shared" si="12"/>
        <v>0</v>
      </c>
      <c r="P40" s="8">
        <f t="shared" si="12"/>
        <v>0</v>
      </c>
      <c r="Q40" s="8">
        <f t="shared" si="12"/>
        <v>0</v>
      </c>
      <c r="R40" s="8">
        <f t="shared" si="12"/>
        <v>0</v>
      </c>
      <c r="S40" s="8">
        <f t="shared" si="12"/>
        <v>0</v>
      </c>
      <c r="T40" s="8">
        <f t="shared" si="12"/>
        <v>0</v>
      </c>
      <c r="U40" s="8">
        <f t="shared" si="12"/>
        <v>0</v>
      </c>
      <c r="V40" s="8">
        <f t="shared" si="12"/>
        <v>0</v>
      </c>
      <c r="W40" s="8">
        <f t="shared" si="12"/>
        <v>0</v>
      </c>
      <c r="X40" s="33"/>
      <c r="Y40" s="36">
        <f>SUM(D40:X40)</f>
        <v>19893.452773781322</v>
      </c>
      <c r="Z40" s="33"/>
    </row>
    <row r="41" spans="1:26" x14ac:dyDescent="0.3">
      <c r="A41" s="33" t="s">
        <v>20</v>
      </c>
      <c r="B41" s="34">
        <v>0.02</v>
      </c>
      <c r="C41" s="5" t="s">
        <v>21</v>
      </c>
      <c r="D41" s="34">
        <f>$B$24*$B$5*1000</f>
        <v>140</v>
      </c>
      <c r="E41" s="34">
        <f t="shared" ref="E41:W41" si="13">$B$24*$B$5*1000</f>
        <v>140</v>
      </c>
      <c r="F41" s="34">
        <f t="shared" si="13"/>
        <v>140</v>
      </c>
      <c r="G41" s="34">
        <f t="shared" si="13"/>
        <v>140</v>
      </c>
      <c r="H41" s="34">
        <f t="shared" si="13"/>
        <v>140</v>
      </c>
      <c r="I41" s="34">
        <f t="shared" si="13"/>
        <v>140</v>
      </c>
      <c r="J41" s="34">
        <f t="shared" si="13"/>
        <v>140</v>
      </c>
      <c r="K41" s="34">
        <f t="shared" si="13"/>
        <v>140</v>
      </c>
      <c r="L41" s="34">
        <f t="shared" si="13"/>
        <v>140</v>
      </c>
      <c r="M41" s="34">
        <f t="shared" si="13"/>
        <v>140</v>
      </c>
      <c r="N41" s="34">
        <f t="shared" si="13"/>
        <v>140</v>
      </c>
      <c r="O41" s="34">
        <f t="shared" si="13"/>
        <v>140</v>
      </c>
      <c r="P41" s="34">
        <f t="shared" si="13"/>
        <v>140</v>
      </c>
      <c r="Q41" s="34">
        <f t="shared" si="13"/>
        <v>140</v>
      </c>
      <c r="R41" s="34">
        <f t="shared" si="13"/>
        <v>140</v>
      </c>
      <c r="S41" s="34">
        <f t="shared" si="13"/>
        <v>140</v>
      </c>
      <c r="T41" s="34">
        <f t="shared" si="13"/>
        <v>140</v>
      </c>
      <c r="U41" s="34">
        <f t="shared" si="13"/>
        <v>140</v>
      </c>
      <c r="V41" s="34">
        <f t="shared" si="13"/>
        <v>140</v>
      </c>
      <c r="W41" s="34">
        <f t="shared" si="13"/>
        <v>140</v>
      </c>
      <c r="X41" s="33"/>
      <c r="Y41" s="36">
        <f t="shared" ref="Y41:Y42" si="14">SUM(D41:X41)</f>
        <v>2800</v>
      </c>
      <c r="Z41" s="33"/>
    </row>
    <row r="42" spans="1:26" x14ac:dyDescent="0.3">
      <c r="A42" s="33" t="s">
        <v>22</v>
      </c>
      <c r="B42" s="34">
        <f>B25</f>
        <v>0.2</v>
      </c>
      <c r="C42" s="5" t="s">
        <v>21</v>
      </c>
      <c r="D42" s="5"/>
      <c r="E42" s="5"/>
      <c r="F42" s="5"/>
      <c r="G42" s="5"/>
      <c r="H42" s="5"/>
      <c r="I42" s="5"/>
      <c r="J42" s="5"/>
      <c r="K42" s="5"/>
      <c r="L42" s="5"/>
      <c r="M42" s="34">
        <f>$B$25*$B$5*1000</f>
        <v>1400.0000000000002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6">
        <f t="shared" si="14"/>
        <v>1400.0000000000002</v>
      </c>
      <c r="Z42" s="33"/>
    </row>
    <row r="43" spans="1:26" x14ac:dyDescent="0.3">
      <c r="A43" s="33"/>
      <c r="B43" s="34"/>
      <c r="C43" s="5"/>
      <c r="D43" s="5"/>
      <c r="E43" s="5"/>
      <c r="F43" s="5"/>
      <c r="G43" s="5"/>
      <c r="H43" s="5"/>
      <c r="I43" s="5"/>
      <c r="J43" s="5"/>
      <c r="K43" s="5"/>
      <c r="L43" s="5"/>
      <c r="M43" s="3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x14ac:dyDescent="0.3">
      <c r="A44" s="3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 t="s">
        <v>23</v>
      </c>
    </row>
    <row r="45" spans="1:26" x14ac:dyDescent="0.3">
      <c r="A45" s="33" t="s">
        <v>24</v>
      </c>
      <c r="B45" s="5"/>
      <c r="C45" s="5"/>
      <c r="D45" s="8">
        <f t="shared" ref="D45:W45" si="15">D38-D40-D41-D42</f>
        <v>-2323.1905547562646</v>
      </c>
      <c r="E45" s="8">
        <f t="shared" si="15"/>
        <v>-2332.1680547562646</v>
      </c>
      <c r="F45" s="8">
        <f t="shared" si="15"/>
        <v>-2341.1006672562644</v>
      </c>
      <c r="G45" s="8">
        <f t="shared" si="15"/>
        <v>-2349.9886166937645</v>
      </c>
      <c r="H45" s="8">
        <f t="shared" si="15"/>
        <v>-2358.8321263840771</v>
      </c>
      <c r="I45" s="8">
        <f t="shared" si="15"/>
        <v>1611.0591362303267</v>
      </c>
      <c r="J45" s="8">
        <f t="shared" si="15"/>
        <v>1602.303840549175</v>
      </c>
      <c r="K45" s="8">
        <f t="shared" si="15"/>
        <v>1593.5923213464291</v>
      </c>
      <c r="L45" s="8">
        <f t="shared" si="15"/>
        <v>1584.9243597396967</v>
      </c>
      <c r="M45" s="8">
        <f t="shared" si="15"/>
        <v>176.29973794099783</v>
      </c>
      <c r="N45" s="8">
        <f t="shared" si="15"/>
        <v>1567.7182392512932</v>
      </c>
      <c r="O45" s="8">
        <f t="shared" si="15"/>
        <v>1559.1796480550368</v>
      </c>
      <c r="P45" s="8">
        <f t="shared" si="15"/>
        <v>1550.6837498147615</v>
      </c>
      <c r="Q45" s="8">
        <f t="shared" si="15"/>
        <v>1542.2303310656876</v>
      </c>
      <c r="R45" s="8">
        <f t="shared" si="15"/>
        <v>1533.8191794103591</v>
      </c>
      <c r="S45" s="8">
        <f t="shared" si="15"/>
        <v>1525.4500835133072</v>
      </c>
      <c r="T45" s="8">
        <f t="shared" si="15"/>
        <v>1517.1228330957406</v>
      </c>
      <c r="U45" s="8">
        <f t="shared" si="15"/>
        <v>1508.837218930262</v>
      </c>
      <c r="V45" s="8">
        <f t="shared" si="15"/>
        <v>1500.5930328356105</v>
      </c>
      <c r="W45" s="8">
        <f t="shared" si="15"/>
        <v>1492.3900676714325</v>
      </c>
      <c r="X45" s="33"/>
      <c r="Y45" s="36">
        <f>SUM(D45:X45)</f>
        <v>10160.923759603482</v>
      </c>
      <c r="Z45" s="37">
        <f>XIRR(D45:W45,D34:W34,8%)</f>
        <v>6.7877764701843257E-2</v>
      </c>
    </row>
    <row r="46" spans="1:26" x14ac:dyDescent="0.3">
      <c r="A46" s="33" t="s">
        <v>25</v>
      </c>
      <c r="B46" s="5"/>
      <c r="C46" s="5"/>
      <c r="D46" s="5">
        <f>D45+C46</f>
        <v>-2323.1905547562646</v>
      </c>
      <c r="E46" s="5">
        <f t="shared" ref="E46:W46" si="16">E45+D46</f>
        <v>-4655.3586095125293</v>
      </c>
      <c r="F46" s="5">
        <f t="shared" si="16"/>
        <v>-6996.4592767687936</v>
      </c>
      <c r="G46" s="5">
        <f t="shared" si="16"/>
        <v>-9346.4478934625586</v>
      </c>
      <c r="H46" s="5">
        <f t="shared" si="16"/>
        <v>-11705.280019846636</v>
      </c>
      <c r="I46" s="5">
        <f t="shared" si="16"/>
        <v>-10094.220883616308</v>
      </c>
      <c r="J46" s="5">
        <f t="shared" si="16"/>
        <v>-8491.9170430671329</v>
      </c>
      <c r="K46" s="5">
        <f t="shared" si="16"/>
        <v>-6898.3247217207036</v>
      </c>
      <c r="L46" s="5">
        <f t="shared" si="16"/>
        <v>-5313.4003619810064</v>
      </c>
      <c r="M46" s="5">
        <f t="shared" si="16"/>
        <v>-5137.1006240400084</v>
      </c>
      <c r="N46" s="5">
        <f t="shared" si="16"/>
        <v>-3569.3823847887152</v>
      </c>
      <c r="O46" s="5">
        <f t="shared" si="16"/>
        <v>-2010.2027367336784</v>
      </c>
      <c r="P46" s="5">
        <f t="shared" si="16"/>
        <v>-459.51898691891688</v>
      </c>
      <c r="Q46" s="5">
        <f t="shared" si="16"/>
        <v>1082.7113441467707</v>
      </c>
      <c r="R46" s="5">
        <f t="shared" si="16"/>
        <v>2616.5305235571295</v>
      </c>
      <c r="S46" s="5">
        <f t="shared" si="16"/>
        <v>4141.9806070704362</v>
      </c>
      <c r="T46" s="5">
        <f t="shared" si="16"/>
        <v>5659.1034401661764</v>
      </c>
      <c r="U46" s="5">
        <f t="shared" si="16"/>
        <v>7167.9406590964381</v>
      </c>
      <c r="V46" s="5">
        <f t="shared" si="16"/>
        <v>8668.5336919320489</v>
      </c>
      <c r="W46" s="5">
        <f t="shared" si="16"/>
        <v>10160.923759603482</v>
      </c>
      <c r="X46" s="33"/>
      <c r="Y46" s="33"/>
      <c r="Z46" s="33"/>
    </row>
    <row r="48" spans="1:26" hidden="1" outlineLevel="1" x14ac:dyDescent="0.3">
      <c r="A48" s="38" t="s">
        <v>26</v>
      </c>
      <c r="B48" s="39">
        <f>B30</f>
        <v>10000</v>
      </c>
      <c r="C48" s="39"/>
      <c r="D48" s="39">
        <f>B48+D45+C49</f>
        <v>7676.8094452437354</v>
      </c>
      <c r="E48" s="39">
        <f>D48+E45+D49</f>
        <v>5613.3297210710016</v>
      </c>
      <c r="F48" s="39">
        <f t="shared" ref="F48:H48" si="17">E48+F45+E49</f>
        <v>3468.6955940522221</v>
      </c>
      <c r="G48" s="39">
        <f t="shared" si="17"/>
        <v>1240.1113231502854</v>
      </c>
      <c r="H48" s="39">
        <f t="shared" si="17"/>
        <v>-1075.3169069235316</v>
      </c>
      <c r="I48" s="39">
        <f>H48+I45+H49</f>
        <v>498.1061375644714</v>
      </c>
      <c r="J48" s="39">
        <f t="shared" ref="J48:W48" si="18">I48+J45+I49</f>
        <v>2117.843692928403</v>
      </c>
      <c r="K48" s="39">
        <f t="shared" si="18"/>
        <v>3785.560543527326</v>
      </c>
      <c r="L48" s="39">
        <f t="shared" si="18"/>
        <v>5502.9795222904795</v>
      </c>
      <c r="M48" s="39">
        <f t="shared" si="18"/>
        <v>5871.8835435116443</v>
      </c>
      <c r="N48" s="39">
        <f t="shared" si="18"/>
        <v>7645.1177067858453</v>
      </c>
      <c r="O48" s="39">
        <f t="shared" si="18"/>
        <v>9471.8764745783865</v>
      </c>
      <c r="P48" s="39">
        <f t="shared" si="18"/>
        <v>11354.075901003391</v>
      </c>
      <c r="Q48" s="39">
        <f t="shared" si="18"/>
        <v>13293.698888604198</v>
      </c>
      <c r="R48" s="39">
        <f t="shared" si="18"/>
        <v>15292.797529115704</v>
      </c>
      <c r="S48" s="39">
        <f t="shared" si="18"/>
        <v>17353.495526148057</v>
      </c>
      <c r="T48" s="39">
        <f t="shared" si="18"/>
        <v>19477.990702658983</v>
      </c>
      <c r="U48" s="39">
        <f t="shared" si="18"/>
        <v>21668.557596182309</v>
      </c>
      <c r="V48" s="39">
        <f t="shared" si="18"/>
        <v>23927.550144884302</v>
      </c>
      <c r="W48" s="39">
        <f t="shared" si="18"/>
        <v>26257.404467626686</v>
      </c>
      <c r="X48" s="38"/>
      <c r="Y48" s="40">
        <f>W48+W49</f>
        <v>27176.41362399362</v>
      </c>
      <c r="Z48" s="41">
        <f>((Y48/B48)^(1/20))-1</f>
        <v>5.125871026478257E-2</v>
      </c>
    </row>
    <row r="49" spans="1:28" hidden="1" outlineLevel="1" x14ac:dyDescent="0.3">
      <c r="A49" s="38" t="s">
        <v>27</v>
      </c>
      <c r="B49" s="41">
        <f>B31</f>
        <v>3.5000000000000003E-2</v>
      </c>
      <c r="C49" s="39"/>
      <c r="D49" s="39">
        <f>D48*$B$49</f>
        <v>268.68833058353079</v>
      </c>
      <c r="E49" s="39">
        <f>E48*$B$49</f>
        <v>196.46654023748508</v>
      </c>
      <c r="F49" s="39">
        <f t="shared" ref="F49:H49" si="19">F48*$B$49</f>
        <v>121.40434579182778</v>
      </c>
      <c r="G49" s="39">
        <f t="shared" si="19"/>
        <v>43.403896310259995</v>
      </c>
      <c r="H49" s="39">
        <f t="shared" si="19"/>
        <v>-37.636091742323607</v>
      </c>
      <c r="I49" s="39">
        <f>I48*$B$49</f>
        <v>17.433714814756499</v>
      </c>
      <c r="J49" s="39">
        <f t="shared" ref="J49:W49" si="20">J48*$B$49</f>
        <v>74.124529252494114</v>
      </c>
      <c r="K49" s="39">
        <f t="shared" si="20"/>
        <v>132.49461902345641</v>
      </c>
      <c r="L49" s="39">
        <f t="shared" si="20"/>
        <v>192.60428328016681</v>
      </c>
      <c r="M49" s="39">
        <f t="shared" si="20"/>
        <v>205.51592402290757</v>
      </c>
      <c r="N49" s="39">
        <f t="shared" si="20"/>
        <v>267.57911973750458</v>
      </c>
      <c r="O49" s="39">
        <f t="shared" si="20"/>
        <v>331.51567661024353</v>
      </c>
      <c r="P49" s="39">
        <f t="shared" si="20"/>
        <v>397.3926565351187</v>
      </c>
      <c r="Q49" s="39">
        <f t="shared" si="20"/>
        <v>465.27946110114698</v>
      </c>
      <c r="R49" s="39">
        <f t="shared" si="20"/>
        <v>535.24791351904969</v>
      </c>
      <c r="S49" s="39">
        <f t="shared" si="20"/>
        <v>607.37234341518206</v>
      </c>
      <c r="T49" s="39">
        <f t="shared" si="20"/>
        <v>681.72967459306449</v>
      </c>
      <c r="U49" s="39">
        <f t="shared" si="20"/>
        <v>758.39951586638085</v>
      </c>
      <c r="V49" s="39">
        <f t="shared" si="20"/>
        <v>837.46425507095068</v>
      </c>
      <c r="W49" s="39">
        <f t="shared" si="20"/>
        <v>919.00915636693412</v>
      </c>
      <c r="X49" s="38"/>
      <c r="Y49" s="38"/>
      <c r="Z49" s="38"/>
    </row>
    <row r="50" spans="1:28" hidden="1" outlineLevel="1" x14ac:dyDescent="0.3"/>
    <row r="51" spans="1:28" collapsed="1" x14ac:dyDescent="0.3">
      <c r="A51" s="42" t="s">
        <v>30</v>
      </c>
      <c r="B51" s="43"/>
      <c r="C51" s="43"/>
      <c r="D51" s="44">
        <v>42370</v>
      </c>
      <c r="E51" s="44">
        <v>42736</v>
      </c>
      <c r="F51" s="44">
        <v>43101</v>
      </c>
      <c r="G51" s="44">
        <v>43466</v>
      </c>
      <c r="H51" s="44">
        <v>43831</v>
      </c>
      <c r="I51" s="44">
        <v>44197</v>
      </c>
      <c r="J51" s="44">
        <v>44562</v>
      </c>
      <c r="K51" s="44">
        <v>44927</v>
      </c>
      <c r="L51" s="44">
        <v>45292</v>
      </c>
      <c r="M51" s="44">
        <v>45658</v>
      </c>
      <c r="N51" s="44">
        <v>46023</v>
      </c>
      <c r="O51" s="44">
        <v>46388</v>
      </c>
      <c r="P51" s="44">
        <v>46753</v>
      </c>
      <c r="Q51" s="44">
        <v>47119</v>
      </c>
      <c r="R51" s="44">
        <v>47484</v>
      </c>
      <c r="S51" s="44">
        <v>47849</v>
      </c>
      <c r="T51" s="44">
        <v>48214</v>
      </c>
      <c r="U51" s="44">
        <v>48580</v>
      </c>
      <c r="V51" s="44">
        <v>48945</v>
      </c>
      <c r="W51" s="44">
        <v>49310</v>
      </c>
      <c r="X51" s="45"/>
      <c r="Y51" s="45"/>
      <c r="Z51" s="45"/>
    </row>
    <row r="52" spans="1:28" x14ac:dyDescent="0.3">
      <c r="A52" s="45"/>
      <c r="B52" s="43"/>
      <c r="C52" s="43"/>
      <c r="D52" s="46">
        <v>1</v>
      </c>
      <c r="E52" s="46">
        <v>2</v>
      </c>
      <c r="F52" s="46">
        <v>3</v>
      </c>
      <c r="G52" s="46">
        <v>4</v>
      </c>
      <c r="H52" s="46">
        <v>5</v>
      </c>
      <c r="I52" s="46">
        <v>6</v>
      </c>
      <c r="J52" s="46">
        <v>7</v>
      </c>
      <c r="K52" s="46">
        <v>8</v>
      </c>
      <c r="L52" s="46">
        <v>9</v>
      </c>
      <c r="M52" s="46">
        <v>10</v>
      </c>
      <c r="N52" s="46">
        <v>11</v>
      </c>
      <c r="O52" s="46">
        <v>12</v>
      </c>
      <c r="P52" s="46">
        <v>13</v>
      </c>
      <c r="Q52" s="46">
        <v>14</v>
      </c>
      <c r="R52" s="46">
        <v>15</v>
      </c>
      <c r="S52" s="46">
        <v>16</v>
      </c>
      <c r="T52" s="46">
        <v>17</v>
      </c>
      <c r="U52" s="46">
        <v>18</v>
      </c>
      <c r="V52" s="46">
        <v>19</v>
      </c>
      <c r="W52" s="46">
        <v>20</v>
      </c>
      <c r="X52" s="45"/>
      <c r="Y52" s="45"/>
      <c r="Z52" s="45"/>
    </row>
    <row r="53" spans="1:28" x14ac:dyDescent="0.3">
      <c r="A53" s="45" t="s">
        <v>16</v>
      </c>
      <c r="B53" s="43"/>
      <c r="C53" s="43"/>
      <c r="D53" s="47">
        <f>B12</f>
        <v>0.19</v>
      </c>
      <c r="E53" s="48">
        <f>D53*(1+$D$12)</f>
        <v>0.19</v>
      </c>
      <c r="F53" s="48">
        <f>E53*(1+$D$12)</f>
        <v>0.19</v>
      </c>
      <c r="G53" s="48">
        <f t="shared" ref="G53:W53" si="21">F53*(1+$D$12)</f>
        <v>0.19</v>
      </c>
      <c r="H53" s="48">
        <f t="shared" si="21"/>
        <v>0.19</v>
      </c>
      <c r="I53" s="48">
        <f t="shared" si="21"/>
        <v>0.19</v>
      </c>
      <c r="J53" s="48">
        <f t="shared" si="21"/>
        <v>0.19</v>
      </c>
      <c r="K53" s="48">
        <f t="shared" si="21"/>
        <v>0.19</v>
      </c>
      <c r="L53" s="48">
        <f t="shared" si="21"/>
        <v>0.19</v>
      </c>
      <c r="M53" s="48">
        <f t="shared" si="21"/>
        <v>0.19</v>
      </c>
      <c r="N53" s="48">
        <f t="shared" si="21"/>
        <v>0.19</v>
      </c>
      <c r="O53" s="48">
        <f t="shared" si="21"/>
        <v>0.19</v>
      </c>
      <c r="P53" s="48">
        <f t="shared" si="21"/>
        <v>0.19</v>
      </c>
      <c r="Q53" s="48">
        <f t="shared" si="21"/>
        <v>0.19</v>
      </c>
      <c r="R53" s="48">
        <f t="shared" si="21"/>
        <v>0.19</v>
      </c>
      <c r="S53" s="48">
        <f t="shared" si="21"/>
        <v>0.19</v>
      </c>
      <c r="T53" s="48">
        <f t="shared" si="21"/>
        <v>0.19</v>
      </c>
      <c r="U53" s="48">
        <f t="shared" si="21"/>
        <v>0.19</v>
      </c>
      <c r="V53" s="48">
        <f t="shared" si="21"/>
        <v>0.19</v>
      </c>
      <c r="W53" s="48">
        <f t="shared" si="21"/>
        <v>0.19</v>
      </c>
      <c r="X53" s="45"/>
      <c r="Y53" s="45"/>
      <c r="Z53" s="45"/>
    </row>
    <row r="54" spans="1:28" x14ac:dyDescent="0.3">
      <c r="A54" s="45" t="s">
        <v>17</v>
      </c>
      <c r="B54" s="43"/>
      <c r="C54" s="43"/>
      <c r="D54" s="43">
        <f>$B$6</f>
        <v>1350</v>
      </c>
      <c r="E54" s="43">
        <f>D54*(1+$D$6)</f>
        <v>1343.25</v>
      </c>
      <c r="F54" s="43">
        <f>E54*(1+$D$6)</f>
        <v>1336.5337500000001</v>
      </c>
      <c r="G54" s="43">
        <f t="shared" ref="G54:W54" si="22">F54*(1+$D$6)</f>
        <v>1329.8510812500001</v>
      </c>
      <c r="H54" s="43">
        <f t="shared" si="22"/>
        <v>1323.2018258437502</v>
      </c>
      <c r="I54" s="43">
        <f t="shared" si="22"/>
        <v>1316.5858167145313</v>
      </c>
      <c r="J54" s="43">
        <f t="shared" si="22"/>
        <v>1310.0028876309586</v>
      </c>
      <c r="K54" s="43">
        <f t="shared" si="22"/>
        <v>1303.4528731928037</v>
      </c>
      <c r="L54" s="43">
        <f t="shared" si="22"/>
        <v>1296.9356088268396</v>
      </c>
      <c r="M54" s="43">
        <f t="shared" si="22"/>
        <v>1290.4509307827054</v>
      </c>
      <c r="N54" s="43">
        <f t="shared" si="22"/>
        <v>1283.9986761287919</v>
      </c>
      <c r="O54" s="43">
        <f t="shared" si="22"/>
        <v>1277.5786827481479</v>
      </c>
      <c r="P54" s="43">
        <f t="shared" si="22"/>
        <v>1271.1907893344071</v>
      </c>
      <c r="Q54" s="43">
        <f t="shared" si="22"/>
        <v>1264.834835387735</v>
      </c>
      <c r="R54" s="43">
        <f t="shared" si="22"/>
        <v>1258.5106612107963</v>
      </c>
      <c r="S54" s="43">
        <f t="shared" si="22"/>
        <v>1252.2181079047423</v>
      </c>
      <c r="T54" s="43">
        <f t="shared" si="22"/>
        <v>1245.9570173652185</v>
      </c>
      <c r="U54" s="43">
        <f t="shared" si="22"/>
        <v>1239.7272322783924</v>
      </c>
      <c r="V54" s="43">
        <f t="shared" si="22"/>
        <v>1233.5285961170005</v>
      </c>
      <c r="W54" s="43">
        <f t="shared" si="22"/>
        <v>1227.3609531364154</v>
      </c>
      <c r="X54" s="45"/>
      <c r="Y54" s="45"/>
      <c r="Z54" s="45"/>
    </row>
    <row r="55" spans="1:28" x14ac:dyDescent="0.3">
      <c r="A55" s="45" t="s">
        <v>31</v>
      </c>
      <c r="B55" s="43"/>
      <c r="C55" s="43"/>
      <c r="D55" s="49">
        <f>D53*D54*$B$5</f>
        <v>1795.5</v>
      </c>
      <c r="E55" s="49">
        <f t="shared" ref="E55:W55" si="23">E53*E54*$B$5</f>
        <v>1786.5225</v>
      </c>
      <c r="F55" s="49">
        <f t="shared" si="23"/>
        <v>1777.5898875</v>
      </c>
      <c r="G55" s="49">
        <f t="shared" si="23"/>
        <v>1768.7019380625002</v>
      </c>
      <c r="H55" s="49">
        <f t="shared" si="23"/>
        <v>1759.8584283721877</v>
      </c>
      <c r="I55" s="49">
        <f t="shared" si="23"/>
        <v>1751.0591362303267</v>
      </c>
      <c r="J55" s="49">
        <f t="shared" si="23"/>
        <v>1742.303840549175</v>
      </c>
      <c r="K55" s="49">
        <f t="shared" si="23"/>
        <v>1733.5923213464291</v>
      </c>
      <c r="L55" s="49">
        <f t="shared" si="23"/>
        <v>1724.9243597396967</v>
      </c>
      <c r="M55" s="49">
        <f t="shared" si="23"/>
        <v>1716.2997379409981</v>
      </c>
      <c r="N55" s="49">
        <f t="shared" si="23"/>
        <v>1707.7182392512932</v>
      </c>
      <c r="O55" s="49">
        <f t="shared" si="23"/>
        <v>1699.1796480550368</v>
      </c>
      <c r="P55" s="49">
        <f t="shared" si="23"/>
        <v>1690.6837498147615</v>
      </c>
      <c r="Q55" s="49">
        <f t="shared" si="23"/>
        <v>1682.2303310656876</v>
      </c>
      <c r="R55" s="49">
        <f t="shared" si="23"/>
        <v>1673.8191794103591</v>
      </c>
      <c r="S55" s="49">
        <f t="shared" si="23"/>
        <v>1665.4500835133072</v>
      </c>
      <c r="T55" s="49">
        <f t="shared" si="23"/>
        <v>1657.1228330957406</v>
      </c>
      <c r="U55" s="49">
        <f t="shared" si="23"/>
        <v>1648.837218930262</v>
      </c>
      <c r="V55" s="49">
        <f t="shared" si="23"/>
        <v>1640.5930328356105</v>
      </c>
      <c r="W55" s="49">
        <f t="shared" si="23"/>
        <v>1632.3900676714325</v>
      </c>
      <c r="X55" s="45"/>
      <c r="Y55" s="50">
        <f>SUM(D55:W55)</f>
        <v>34254.376533384806</v>
      </c>
      <c r="Z55" s="45"/>
    </row>
    <row r="56" spans="1:28" x14ac:dyDescent="0.3">
      <c r="A56" s="45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5"/>
      <c r="Y56" s="45"/>
      <c r="Z56" s="45"/>
    </row>
    <row r="57" spans="1:28" x14ac:dyDescent="0.3">
      <c r="A57" s="45" t="s">
        <v>32</v>
      </c>
      <c r="B57" s="48">
        <v>0.13</v>
      </c>
      <c r="C57" s="51">
        <v>0.02</v>
      </c>
      <c r="D57" s="52">
        <f>B57</f>
        <v>0.13</v>
      </c>
      <c r="E57" s="48">
        <f>D57*(1+$C$57)</f>
        <v>0.1326</v>
      </c>
      <c r="F57" s="48">
        <f t="shared" ref="F57:W57" si="24">E57*(1+$C$57)</f>
        <v>0.13525200000000001</v>
      </c>
      <c r="G57" s="48">
        <f t="shared" si="24"/>
        <v>0.13795704</v>
      </c>
      <c r="H57" s="48">
        <f t="shared" si="24"/>
        <v>0.14071618080000001</v>
      </c>
      <c r="I57" s="48">
        <f t="shared" si="24"/>
        <v>0.14353050441600002</v>
      </c>
      <c r="J57" s="48">
        <f t="shared" si="24"/>
        <v>0.14640111450432003</v>
      </c>
      <c r="K57" s="48">
        <f t="shared" si="24"/>
        <v>0.14932913679440643</v>
      </c>
      <c r="L57" s="48">
        <f t="shared" si="24"/>
        <v>0.15231571953029457</v>
      </c>
      <c r="M57" s="48">
        <f t="shared" si="24"/>
        <v>0.15536203392090048</v>
      </c>
      <c r="N57" s="48">
        <f t="shared" si="24"/>
        <v>0.15846927459931848</v>
      </c>
      <c r="O57" s="48">
        <f t="shared" si="24"/>
        <v>0.16163866009130484</v>
      </c>
      <c r="P57" s="48">
        <f t="shared" si="24"/>
        <v>0.16487143329313095</v>
      </c>
      <c r="Q57" s="48">
        <f t="shared" si="24"/>
        <v>0.16816886195899358</v>
      </c>
      <c r="R57" s="48">
        <f t="shared" si="24"/>
        <v>0.17153223919817345</v>
      </c>
      <c r="S57" s="48">
        <f t="shared" si="24"/>
        <v>0.17496288398213691</v>
      </c>
      <c r="T57" s="48">
        <f t="shared" si="24"/>
        <v>0.17846214166177965</v>
      </c>
      <c r="U57" s="48">
        <f t="shared" si="24"/>
        <v>0.18203138449501524</v>
      </c>
      <c r="V57" s="48">
        <f t="shared" si="24"/>
        <v>0.18567201218491555</v>
      </c>
      <c r="W57" s="48">
        <f t="shared" si="24"/>
        <v>0.18938545242861388</v>
      </c>
      <c r="X57" s="45"/>
      <c r="Y57" s="45"/>
      <c r="Z57" s="45"/>
      <c r="AB57" s="61">
        <f>B57/D53</f>
        <v>0.68421052631578949</v>
      </c>
    </row>
    <row r="58" spans="1:28" x14ac:dyDescent="0.3">
      <c r="A58" s="45" t="s">
        <v>33</v>
      </c>
      <c r="B58" s="47"/>
      <c r="C58" s="43" t="s">
        <v>21</v>
      </c>
      <c r="D58" s="49">
        <f>D54*D57*$B$5</f>
        <v>1228.5</v>
      </c>
      <c r="E58" s="49">
        <f t="shared" ref="E58:W58" si="25">E54*E57*$B$5</f>
        <v>1246.80465</v>
      </c>
      <c r="F58" s="49">
        <f t="shared" si="25"/>
        <v>1265.382039285</v>
      </c>
      <c r="G58" s="49">
        <f t="shared" si="25"/>
        <v>1284.2362316703466</v>
      </c>
      <c r="H58" s="49">
        <f t="shared" si="25"/>
        <v>1303.3713515222348</v>
      </c>
      <c r="I58" s="49">
        <f t="shared" si="25"/>
        <v>1322.7915846599162</v>
      </c>
      <c r="J58" s="49">
        <f t="shared" si="25"/>
        <v>1342.501179271349</v>
      </c>
      <c r="K58" s="49">
        <f t="shared" si="25"/>
        <v>1362.5044468424921</v>
      </c>
      <c r="L58" s="49">
        <f t="shared" si="25"/>
        <v>1382.8057631004451</v>
      </c>
      <c r="M58" s="49">
        <f t="shared" si="25"/>
        <v>1403.4095689706419</v>
      </c>
      <c r="N58" s="49">
        <f t="shared" si="25"/>
        <v>1424.3203715483044</v>
      </c>
      <c r="O58" s="49">
        <f t="shared" si="25"/>
        <v>1445.542745084374</v>
      </c>
      <c r="P58" s="49">
        <f t="shared" si="25"/>
        <v>1467.0813319861313</v>
      </c>
      <c r="Q58" s="49">
        <f t="shared" si="25"/>
        <v>1488.9408438327246</v>
      </c>
      <c r="R58" s="49">
        <f t="shared" si="25"/>
        <v>1511.1260624058323</v>
      </c>
      <c r="S58" s="49">
        <f t="shared" si="25"/>
        <v>1533.6418407356791</v>
      </c>
      <c r="T58" s="49">
        <f t="shared" si="25"/>
        <v>1556.4931041626403</v>
      </c>
      <c r="U58" s="49">
        <f t="shared" si="25"/>
        <v>1579.6848514146639</v>
      </c>
      <c r="V58" s="49">
        <f t="shared" si="25"/>
        <v>1603.2221557007424</v>
      </c>
      <c r="W58" s="49">
        <f t="shared" si="25"/>
        <v>1627.1101658206835</v>
      </c>
      <c r="X58" s="45"/>
      <c r="Y58" s="50">
        <f>SUM(D58:X58)</f>
        <v>28379.470288014203</v>
      </c>
      <c r="Z58" s="45"/>
    </row>
    <row r="59" spans="1:28" x14ac:dyDescent="0.3">
      <c r="A59" s="45"/>
      <c r="B59" s="47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7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8" x14ac:dyDescent="0.3">
      <c r="A60" s="45" t="s">
        <v>34</v>
      </c>
      <c r="B60" s="47"/>
      <c r="C60" s="43"/>
      <c r="D60" s="43">
        <f>D55-D58</f>
        <v>567</v>
      </c>
      <c r="E60" s="43">
        <f t="shared" ref="E60:W60" si="26">E55-E58</f>
        <v>539.71785</v>
      </c>
      <c r="F60" s="43">
        <f t="shared" si="26"/>
        <v>512.20784821500001</v>
      </c>
      <c r="G60" s="43">
        <f t="shared" si="26"/>
        <v>484.46570639215361</v>
      </c>
      <c r="H60" s="43">
        <f t="shared" si="26"/>
        <v>456.48707684995293</v>
      </c>
      <c r="I60" s="43">
        <f t="shared" si="26"/>
        <v>428.26755157041043</v>
      </c>
      <c r="J60" s="43">
        <f t="shared" si="26"/>
        <v>399.80266127782602</v>
      </c>
      <c r="K60" s="43">
        <f t="shared" si="26"/>
        <v>371.08787450393697</v>
      </c>
      <c r="L60" s="43">
        <f t="shared" si="26"/>
        <v>342.11859663925156</v>
      </c>
      <c r="M60" s="43">
        <f t="shared" si="26"/>
        <v>312.89016897035617</v>
      </c>
      <c r="N60" s="43">
        <f t="shared" si="26"/>
        <v>283.39786770298883</v>
      </c>
      <c r="O60" s="43">
        <f t="shared" si="26"/>
        <v>253.63690297066273</v>
      </c>
      <c r="P60" s="43">
        <f t="shared" si="26"/>
        <v>223.60241782863022</v>
      </c>
      <c r="Q60" s="43">
        <f t="shared" si="26"/>
        <v>193.28948723296298</v>
      </c>
      <c r="R60" s="43">
        <f t="shared" si="26"/>
        <v>162.69311700452681</v>
      </c>
      <c r="S60" s="43">
        <f t="shared" si="26"/>
        <v>131.80824277762804</v>
      </c>
      <c r="T60" s="43">
        <f t="shared" si="26"/>
        <v>100.6297289331003</v>
      </c>
      <c r="U60" s="43">
        <f t="shared" si="26"/>
        <v>69.152367515598144</v>
      </c>
      <c r="V60" s="43">
        <f t="shared" si="26"/>
        <v>37.370877134868124</v>
      </c>
      <c r="W60" s="43">
        <f t="shared" si="26"/>
        <v>5.2799018507489563</v>
      </c>
      <c r="X60" s="45"/>
      <c r="Y60" s="53">
        <f>SUM(D60:X60)</f>
        <v>5874.9062453706028</v>
      </c>
      <c r="Z60" s="45"/>
    </row>
    <row r="61" spans="1:28" x14ac:dyDescent="0.3">
      <c r="A61" s="45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8" x14ac:dyDescent="0.3">
      <c r="A62" s="45" t="s">
        <v>24</v>
      </c>
      <c r="B62" s="43"/>
      <c r="C62" s="43"/>
      <c r="D62" s="49">
        <f>-D58</f>
        <v>-1228.5</v>
      </c>
      <c r="E62" s="49">
        <f t="shared" ref="E62:W62" si="27">-E58</f>
        <v>-1246.80465</v>
      </c>
      <c r="F62" s="49">
        <f t="shared" si="27"/>
        <v>-1265.382039285</v>
      </c>
      <c r="G62" s="49">
        <f t="shared" si="27"/>
        <v>-1284.2362316703466</v>
      </c>
      <c r="H62" s="49">
        <f t="shared" si="27"/>
        <v>-1303.3713515222348</v>
      </c>
      <c r="I62" s="49">
        <f t="shared" si="27"/>
        <v>-1322.7915846599162</v>
      </c>
      <c r="J62" s="49">
        <f t="shared" si="27"/>
        <v>-1342.501179271349</v>
      </c>
      <c r="K62" s="49">
        <f t="shared" si="27"/>
        <v>-1362.5044468424921</v>
      </c>
      <c r="L62" s="49">
        <f t="shared" si="27"/>
        <v>-1382.8057631004451</v>
      </c>
      <c r="M62" s="49">
        <f t="shared" si="27"/>
        <v>-1403.4095689706419</v>
      </c>
      <c r="N62" s="49">
        <f t="shared" si="27"/>
        <v>-1424.3203715483044</v>
      </c>
      <c r="O62" s="49">
        <f t="shared" si="27"/>
        <v>-1445.542745084374</v>
      </c>
      <c r="P62" s="49">
        <f t="shared" si="27"/>
        <v>-1467.0813319861313</v>
      </c>
      <c r="Q62" s="49">
        <f t="shared" si="27"/>
        <v>-1488.9408438327246</v>
      </c>
      <c r="R62" s="49">
        <f t="shared" si="27"/>
        <v>-1511.1260624058323</v>
      </c>
      <c r="S62" s="49">
        <f t="shared" si="27"/>
        <v>-1533.6418407356791</v>
      </c>
      <c r="T62" s="49">
        <f t="shared" si="27"/>
        <v>-1556.4931041626403</v>
      </c>
      <c r="U62" s="49">
        <f t="shared" si="27"/>
        <v>-1579.6848514146639</v>
      </c>
      <c r="V62" s="49">
        <f t="shared" si="27"/>
        <v>-1603.2221557007424</v>
      </c>
      <c r="W62" s="49">
        <f t="shared" si="27"/>
        <v>-1627.1101658206835</v>
      </c>
      <c r="X62" s="45"/>
      <c r="Y62" s="50">
        <f>SUM(D62:X62)</f>
        <v>-28379.470288014203</v>
      </c>
      <c r="Z62" s="54"/>
    </row>
    <row r="63" spans="1:28" x14ac:dyDescent="0.3">
      <c r="A63" s="45" t="s">
        <v>25</v>
      </c>
      <c r="B63" s="43"/>
      <c r="C63" s="43"/>
      <c r="D63" s="43">
        <f>D62+C63</f>
        <v>-1228.5</v>
      </c>
      <c r="E63" s="43">
        <f t="shared" ref="E63:W63" si="28">E62+D63</f>
        <v>-2475.30465</v>
      </c>
      <c r="F63" s="43">
        <f t="shared" si="28"/>
        <v>-3740.6866892850003</v>
      </c>
      <c r="G63" s="43">
        <f t="shared" si="28"/>
        <v>-5024.9229209553469</v>
      </c>
      <c r="H63" s="43">
        <f t="shared" si="28"/>
        <v>-6328.2942724775821</v>
      </c>
      <c r="I63" s="43">
        <f t="shared" si="28"/>
        <v>-7651.0858571374984</v>
      </c>
      <c r="J63" s="43">
        <f t="shared" si="28"/>
        <v>-8993.5870364088478</v>
      </c>
      <c r="K63" s="43">
        <f t="shared" si="28"/>
        <v>-10356.091483251341</v>
      </c>
      <c r="L63" s="43">
        <f t="shared" si="28"/>
        <v>-11738.897246351786</v>
      </c>
      <c r="M63" s="43">
        <f t="shared" si="28"/>
        <v>-13142.306815322427</v>
      </c>
      <c r="N63" s="43">
        <f t="shared" si="28"/>
        <v>-14566.627186870732</v>
      </c>
      <c r="O63" s="43">
        <f t="shared" si="28"/>
        <v>-16012.169931955106</v>
      </c>
      <c r="P63" s="43">
        <f t="shared" si="28"/>
        <v>-17479.251263941238</v>
      </c>
      <c r="Q63" s="43">
        <f t="shared" si="28"/>
        <v>-18968.192107773961</v>
      </c>
      <c r="R63" s="43">
        <f t="shared" si="28"/>
        <v>-20479.318170179795</v>
      </c>
      <c r="S63" s="43">
        <f t="shared" si="28"/>
        <v>-22012.960010915474</v>
      </c>
      <c r="T63" s="43">
        <f t="shared" si="28"/>
        <v>-23569.453115078115</v>
      </c>
      <c r="U63" s="43">
        <f t="shared" si="28"/>
        <v>-25149.137966492777</v>
      </c>
      <c r="V63" s="43">
        <f t="shared" si="28"/>
        <v>-26752.360122193521</v>
      </c>
      <c r="W63" s="43">
        <f t="shared" si="28"/>
        <v>-28379.470288014203</v>
      </c>
      <c r="X63" s="45"/>
      <c r="Y63" s="45"/>
      <c r="Z63" s="45"/>
    </row>
    <row r="64" spans="1:28" x14ac:dyDescent="0.3">
      <c r="A64" s="45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5"/>
      <c r="Y64" s="45"/>
      <c r="Z64" s="45"/>
    </row>
    <row r="65" spans="1:26" x14ac:dyDescent="0.3">
      <c r="A65" s="45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x14ac:dyDescent="0.3">
      <c r="A66" s="45" t="s">
        <v>26</v>
      </c>
      <c r="B66" s="43">
        <f>B48</f>
        <v>10000</v>
      </c>
      <c r="C66" s="43"/>
      <c r="D66" s="43">
        <f>B66+D62+C67</f>
        <v>8771.5</v>
      </c>
      <c r="E66" s="43">
        <f>D66+E62+D67</f>
        <v>7831.6978500000005</v>
      </c>
      <c r="F66" s="43">
        <f t="shared" ref="F66:H66" si="29">E66+F62+E67</f>
        <v>6840.4252354649998</v>
      </c>
      <c r="G66" s="43">
        <f t="shared" si="29"/>
        <v>5795.603887035928</v>
      </c>
      <c r="H66" s="43">
        <f t="shared" si="29"/>
        <v>4695.0786715599506</v>
      </c>
      <c r="I66" s="43">
        <f>H66+I62+H67</f>
        <v>3536.6148404046326</v>
      </c>
      <c r="J66" s="43">
        <f t="shared" ref="J66:W66" si="30">I66+J62+I67</f>
        <v>2317.8951805474458</v>
      </c>
      <c r="K66" s="43">
        <f t="shared" si="30"/>
        <v>1036.5170650241143</v>
      </c>
      <c r="L66" s="43">
        <f t="shared" si="30"/>
        <v>-310.01060080048677</v>
      </c>
      <c r="M66" s="43">
        <f t="shared" si="30"/>
        <v>-1724.2705407991457</v>
      </c>
      <c r="N66" s="43">
        <f t="shared" si="30"/>
        <v>-3208.9403812754203</v>
      </c>
      <c r="O66" s="43">
        <f t="shared" si="30"/>
        <v>-4766.7960397044344</v>
      </c>
      <c r="P66" s="43">
        <f t="shared" si="30"/>
        <v>-6400.7152330802201</v>
      </c>
      <c r="Q66" s="43">
        <f t="shared" si="30"/>
        <v>-8113.6811100707528</v>
      </c>
      <c r="R66" s="43">
        <f t="shared" si="30"/>
        <v>-9908.7860113290608</v>
      </c>
      <c r="S66" s="43">
        <f t="shared" si="30"/>
        <v>-11789.235362461257</v>
      </c>
      <c r="T66" s="43">
        <f t="shared" si="30"/>
        <v>-13758.351704310042</v>
      </c>
      <c r="U66" s="43">
        <f t="shared" si="30"/>
        <v>-15819.578865375557</v>
      </c>
      <c r="V66" s="43">
        <f t="shared" si="30"/>
        <v>-17976.486281364443</v>
      </c>
      <c r="W66" s="43">
        <f t="shared" si="30"/>
        <v>-20232.773467032883</v>
      </c>
      <c r="X66" s="45"/>
      <c r="Y66" s="53">
        <f>W66+W67</f>
        <v>-20940.920538379032</v>
      </c>
      <c r="Z66" s="51"/>
    </row>
    <row r="67" spans="1:26" x14ac:dyDescent="0.3">
      <c r="A67" s="45" t="s">
        <v>27</v>
      </c>
      <c r="B67" s="51">
        <f>B49</f>
        <v>3.5000000000000003E-2</v>
      </c>
      <c r="C67" s="43"/>
      <c r="D67" s="43">
        <f>D66*$B$49</f>
        <v>307.00250000000005</v>
      </c>
      <c r="E67" s="43">
        <f>E66*$B$49</f>
        <v>274.10942475000002</v>
      </c>
      <c r="F67" s="43">
        <f t="shared" ref="F67:H67" si="31">F66*$B$49</f>
        <v>239.41488324127502</v>
      </c>
      <c r="G67" s="43">
        <f t="shared" si="31"/>
        <v>202.8461360462575</v>
      </c>
      <c r="H67" s="43">
        <f t="shared" si="31"/>
        <v>164.32775350459829</v>
      </c>
      <c r="I67" s="43">
        <f>I66*$B$49</f>
        <v>123.78151941416215</v>
      </c>
      <c r="J67" s="43">
        <f t="shared" ref="J67:W67" si="32">J66*$B$49</f>
        <v>81.126331319160613</v>
      </c>
      <c r="K67" s="43">
        <f t="shared" si="32"/>
        <v>36.278097275844004</v>
      </c>
      <c r="L67" s="43">
        <f t="shared" si="32"/>
        <v>-10.850371028017038</v>
      </c>
      <c r="M67" s="43">
        <f t="shared" si="32"/>
        <v>-60.349468927970108</v>
      </c>
      <c r="N67" s="43">
        <f t="shared" si="32"/>
        <v>-112.31291334463972</v>
      </c>
      <c r="O67" s="43">
        <f t="shared" si="32"/>
        <v>-166.83786138965522</v>
      </c>
      <c r="P67" s="43">
        <f t="shared" si="32"/>
        <v>-224.02503315780771</v>
      </c>
      <c r="Q67" s="43">
        <f t="shared" si="32"/>
        <v>-283.97883885247637</v>
      </c>
      <c r="R67" s="43">
        <f t="shared" si="32"/>
        <v>-346.80751039651716</v>
      </c>
      <c r="S67" s="43">
        <f t="shared" si="32"/>
        <v>-412.62323768614402</v>
      </c>
      <c r="T67" s="43">
        <f t="shared" si="32"/>
        <v>-481.54230965085151</v>
      </c>
      <c r="U67" s="43">
        <f t="shared" si="32"/>
        <v>-553.6852602881446</v>
      </c>
      <c r="V67" s="43">
        <f t="shared" si="32"/>
        <v>-629.17701984775556</v>
      </c>
      <c r="W67" s="43">
        <f t="shared" si="32"/>
        <v>-708.14707134615094</v>
      </c>
      <c r="X67" s="45"/>
      <c r="Y67" s="45"/>
      <c r="Z67" s="45"/>
    </row>
    <row r="70" spans="1:26" x14ac:dyDescent="0.3">
      <c r="C70" s="3" t="s">
        <v>35</v>
      </c>
    </row>
    <row r="71" spans="1:26" x14ac:dyDescent="0.3">
      <c r="C71" s="55" t="s">
        <v>36</v>
      </c>
    </row>
    <row r="72" spans="1:26" x14ac:dyDescent="0.3">
      <c r="A72" s="56" t="s">
        <v>37</v>
      </c>
      <c r="B72" s="57">
        <v>-0.02</v>
      </c>
      <c r="C72" s="57">
        <v>0</v>
      </c>
      <c r="D72" s="57">
        <v>0.02</v>
      </c>
    </row>
    <row r="73" spans="1:26" x14ac:dyDescent="0.3">
      <c r="A73" t="s">
        <v>38</v>
      </c>
      <c r="B73" s="58">
        <v>16320</v>
      </c>
      <c r="C73" s="58">
        <f>Y21</f>
        <v>34254.376533384806</v>
      </c>
      <c r="D73" s="58">
        <v>23702</v>
      </c>
    </row>
    <row r="74" spans="1:26" x14ac:dyDescent="0.3">
      <c r="A74" t="s">
        <v>39</v>
      </c>
      <c r="B74" s="58">
        <f>C74</f>
        <v>21350</v>
      </c>
      <c r="C74" s="58">
        <f>Y23+Y24+Y25</f>
        <v>21350</v>
      </c>
      <c r="D74" s="58">
        <f>C74</f>
        <v>21350</v>
      </c>
      <c r="F74" s="61">
        <f>1-(B74/$C$73)</f>
        <v>0.37672197947634567</v>
      </c>
    </row>
    <row r="75" spans="1:26" x14ac:dyDescent="0.3">
      <c r="A75" t="s">
        <v>40</v>
      </c>
      <c r="B75" s="58">
        <v>13768</v>
      </c>
      <c r="C75" s="58">
        <f>Y40+Y41+Y42</f>
        <v>24093.452773781322</v>
      </c>
      <c r="D75" s="58">
        <v>13768</v>
      </c>
      <c r="F75" s="61">
        <f t="shared" ref="F75:F78" si="33">1-(B75/$C$73)</f>
        <v>0.59806595847448829</v>
      </c>
    </row>
    <row r="76" spans="1:26" x14ac:dyDescent="0.3">
      <c r="A76" t="s">
        <v>41</v>
      </c>
      <c r="B76" s="58"/>
      <c r="C76" s="58"/>
      <c r="D76" s="58"/>
      <c r="F76" s="61">
        <f t="shared" si="33"/>
        <v>1</v>
      </c>
    </row>
    <row r="77" spans="1:26" x14ac:dyDescent="0.3">
      <c r="A77" t="s">
        <v>42</v>
      </c>
      <c r="B77" s="58">
        <v>16217</v>
      </c>
      <c r="C77" s="58">
        <f>Y58</f>
        <v>28379.470288014203</v>
      </c>
      <c r="D77" s="58">
        <v>16217</v>
      </c>
      <c r="F77" s="61">
        <f t="shared" si="33"/>
        <v>0.52657144455118954</v>
      </c>
    </row>
    <row r="78" spans="1:26" x14ac:dyDescent="0.3">
      <c r="A78" t="s">
        <v>43</v>
      </c>
      <c r="B78" s="58">
        <v>16400</v>
      </c>
      <c r="C78" s="58">
        <f>B8+Y24+Y25</f>
        <v>28700</v>
      </c>
      <c r="D78" s="58">
        <v>16400</v>
      </c>
      <c r="F78" s="61">
        <f t="shared" si="33"/>
        <v>0.52122906151812964</v>
      </c>
    </row>
    <row r="81" spans="1:6" x14ac:dyDescent="0.3">
      <c r="C81" s="3" t="s">
        <v>35</v>
      </c>
    </row>
    <row r="82" spans="1:6" x14ac:dyDescent="0.3">
      <c r="C82" s="55" t="s">
        <v>36</v>
      </c>
    </row>
    <row r="83" spans="1:6" x14ac:dyDescent="0.3">
      <c r="A83" s="56" t="s">
        <v>37</v>
      </c>
      <c r="B83" s="57">
        <v>-0.02</v>
      </c>
      <c r="C83" s="57">
        <v>0</v>
      </c>
      <c r="D83" s="57">
        <v>0.02</v>
      </c>
      <c r="E83" s="3" t="s">
        <v>46</v>
      </c>
      <c r="F83" s="3" t="s">
        <v>46</v>
      </c>
    </row>
    <row r="84" spans="1:6" x14ac:dyDescent="0.3">
      <c r="A84" t="s">
        <v>38</v>
      </c>
      <c r="B84" s="58">
        <v>16320</v>
      </c>
      <c r="C84" s="58">
        <f>C73-B73</f>
        <v>17934.376533384806</v>
      </c>
      <c r="D84" s="58">
        <f>D73-C73</f>
        <v>-10552.376533384806</v>
      </c>
      <c r="E84" s="3">
        <v>19574</v>
      </c>
      <c r="F84" s="58">
        <v>16320</v>
      </c>
    </row>
    <row r="85" spans="1:6" x14ac:dyDescent="0.3">
      <c r="A85" t="s">
        <v>39</v>
      </c>
      <c r="B85" s="58">
        <v>12200</v>
      </c>
      <c r="C85" s="58">
        <v>0</v>
      </c>
      <c r="D85" s="58">
        <f>C85</f>
        <v>0</v>
      </c>
      <c r="E85" s="3">
        <v>19574</v>
      </c>
      <c r="F85" s="58">
        <v>16320</v>
      </c>
    </row>
    <row r="86" spans="1:6" x14ac:dyDescent="0.3">
      <c r="A86" t="s">
        <v>44</v>
      </c>
      <c r="B86" s="58">
        <v>13768</v>
      </c>
      <c r="C86" s="58">
        <v>0</v>
      </c>
      <c r="D86" s="58">
        <v>0</v>
      </c>
      <c r="E86" s="3">
        <v>19574</v>
      </c>
      <c r="F86" s="58">
        <v>16320</v>
      </c>
    </row>
    <row r="87" spans="1:6" x14ac:dyDescent="0.3">
      <c r="A87" t="s">
        <v>45</v>
      </c>
      <c r="B87" s="58">
        <v>15107</v>
      </c>
      <c r="C87" s="58">
        <v>0</v>
      </c>
      <c r="D87" s="58">
        <v>0</v>
      </c>
      <c r="E87" s="3">
        <v>19574</v>
      </c>
      <c r="F87" s="58">
        <v>16320</v>
      </c>
    </row>
    <row r="88" spans="1:6" x14ac:dyDescent="0.3">
      <c r="A88" t="s">
        <v>42</v>
      </c>
      <c r="B88" s="58">
        <v>16217</v>
      </c>
      <c r="C88" s="58">
        <v>0</v>
      </c>
      <c r="D88" s="58">
        <v>0</v>
      </c>
      <c r="E88" s="3">
        <v>19574</v>
      </c>
      <c r="F88" s="58">
        <v>16320</v>
      </c>
    </row>
    <row r="89" spans="1:6" x14ac:dyDescent="0.3">
      <c r="A89" t="s">
        <v>43</v>
      </c>
      <c r="B89" s="58">
        <v>16400</v>
      </c>
      <c r="C89" s="58">
        <v>0</v>
      </c>
      <c r="D89" s="58">
        <v>0</v>
      </c>
      <c r="E89" s="3">
        <v>19574</v>
      </c>
      <c r="F89" s="58">
        <v>16320</v>
      </c>
    </row>
    <row r="115" spans="1:25" x14ac:dyDescent="0.3">
      <c r="A115" s="56" t="s">
        <v>49</v>
      </c>
    </row>
    <row r="116" spans="1:25" x14ac:dyDescent="0.3">
      <c r="A116" t="s">
        <v>50</v>
      </c>
      <c r="B116" s="3">
        <v>225000</v>
      </c>
      <c r="C116" s="3">
        <v>400000</v>
      </c>
    </row>
    <row r="117" spans="1:25" x14ac:dyDescent="0.3">
      <c r="A117" t="s">
        <v>51</v>
      </c>
      <c r="B117" s="3">
        <f>B116*1.04</f>
        <v>234000</v>
      </c>
      <c r="C117" s="3">
        <f>C116*1.04</f>
        <v>416000</v>
      </c>
    </row>
    <row r="118" spans="1:25" x14ac:dyDescent="0.3">
      <c r="A118" t="s">
        <v>52</v>
      </c>
      <c r="B118" s="3">
        <f>B116*0.96</f>
        <v>216000</v>
      </c>
      <c r="C118" s="3">
        <f>C116*0.96</f>
        <v>384000</v>
      </c>
    </row>
    <row r="119" spans="1:25" x14ac:dyDescent="0.3">
      <c r="A119" t="s">
        <v>58</v>
      </c>
      <c r="B119" s="65">
        <f>B117-B118</f>
        <v>18000</v>
      </c>
      <c r="C119" s="65">
        <f>C117-C118</f>
        <v>32000</v>
      </c>
    </row>
    <row r="123" spans="1:25" x14ac:dyDescent="0.3">
      <c r="A123" t="s">
        <v>54</v>
      </c>
      <c r="B123" s="61">
        <v>0.06</v>
      </c>
    </row>
    <row r="124" spans="1:25" x14ac:dyDescent="0.3">
      <c r="D124" s="3">
        <v>1</v>
      </c>
      <c r="E124" s="3">
        <v>2</v>
      </c>
      <c r="F124" s="3">
        <v>3</v>
      </c>
      <c r="G124" s="3">
        <v>4</v>
      </c>
      <c r="H124" s="3">
        <v>5</v>
      </c>
      <c r="I124" s="3">
        <v>6</v>
      </c>
      <c r="J124" s="3">
        <v>7</v>
      </c>
      <c r="K124" s="3">
        <v>8</v>
      </c>
      <c r="L124" s="3">
        <v>9</v>
      </c>
      <c r="M124" s="3">
        <v>10</v>
      </c>
      <c r="N124" s="3">
        <v>11</v>
      </c>
      <c r="O124" s="3">
        <v>12</v>
      </c>
      <c r="P124" s="3">
        <v>13</v>
      </c>
      <c r="Q124" s="3">
        <v>14</v>
      </c>
      <c r="R124" s="3">
        <v>15</v>
      </c>
      <c r="S124" s="3">
        <v>16</v>
      </c>
      <c r="T124" s="3">
        <v>17</v>
      </c>
      <c r="U124" s="3">
        <v>18</v>
      </c>
      <c r="V124" s="3">
        <v>19</v>
      </c>
      <c r="W124" s="3">
        <v>20</v>
      </c>
    </row>
    <row r="125" spans="1:25" x14ac:dyDescent="0.3">
      <c r="D125" s="44">
        <v>42370</v>
      </c>
      <c r="E125" s="44">
        <v>42736</v>
      </c>
      <c r="F125" s="44">
        <v>43101</v>
      </c>
      <c r="G125" s="44">
        <v>43466</v>
      </c>
      <c r="H125" s="44">
        <v>43831</v>
      </c>
      <c r="I125" s="44">
        <v>44197</v>
      </c>
      <c r="J125" s="44">
        <v>44562</v>
      </c>
      <c r="K125" s="44">
        <v>44927</v>
      </c>
      <c r="L125" s="44">
        <v>45292</v>
      </c>
      <c r="M125" s="44">
        <v>45658</v>
      </c>
      <c r="N125" s="44">
        <v>46023</v>
      </c>
      <c r="O125" s="44">
        <v>46388</v>
      </c>
      <c r="P125" s="44">
        <v>46753</v>
      </c>
      <c r="Q125" s="44">
        <v>47119</v>
      </c>
      <c r="R125" s="44">
        <v>47484</v>
      </c>
      <c r="S125" s="44">
        <v>47849</v>
      </c>
      <c r="T125" s="44">
        <v>48214</v>
      </c>
      <c r="U125" s="44">
        <v>48580</v>
      </c>
      <c r="V125" s="44">
        <v>48945</v>
      </c>
      <c r="W125" s="44">
        <v>49310</v>
      </c>
    </row>
    <row r="126" spans="1:25" x14ac:dyDescent="0.3">
      <c r="A126" s="45" t="s">
        <v>33</v>
      </c>
      <c r="B126" s="47"/>
      <c r="C126" s="43"/>
      <c r="D126" s="49">
        <f>D58</f>
        <v>1228.5</v>
      </c>
      <c r="E126" s="49">
        <f t="shared" ref="E126:W126" si="34">E58</f>
        <v>1246.80465</v>
      </c>
      <c r="F126" s="49">
        <f t="shared" si="34"/>
        <v>1265.382039285</v>
      </c>
      <c r="G126" s="49">
        <f t="shared" si="34"/>
        <v>1284.2362316703466</v>
      </c>
      <c r="H126" s="49">
        <f t="shared" si="34"/>
        <v>1303.3713515222348</v>
      </c>
      <c r="I126" s="49">
        <f t="shared" si="34"/>
        <v>1322.7915846599162</v>
      </c>
      <c r="J126" s="49">
        <f t="shared" si="34"/>
        <v>1342.501179271349</v>
      </c>
      <c r="K126" s="49">
        <f t="shared" si="34"/>
        <v>1362.5044468424921</v>
      </c>
      <c r="L126" s="49">
        <f t="shared" si="34"/>
        <v>1382.8057631004451</v>
      </c>
      <c r="M126" s="49">
        <f t="shared" si="34"/>
        <v>1403.4095689706419</v>
      </c>
      <c r="N126" s="49">
        <f t="shared" si="34"/>
        <v>1424.3203715483044</v>
      </c>
      <c r="O126" s="49">
        <f t="shared" si="34"/>
        <v>1445.542745084374</v>
      </c>
      <c r="P126" s="49">
        <f t="shared" si="34"/>
        <v>1467.0813319861313</v>
      </c>
      <c r="Q126" s="49">
        <f t="shared" si="34"/>
        <v>1488.9408438327246</v>
      </c>
      <c r="R126" s="49">
        <f t="shared" si="34"/>
        <v>1511.1260624058323</v>
      </c>
      <c r="S126" s="49">
        <f t="shared" si="34"/>
        <v>1533.6418407356791</v>
      </c>
      <c r="T126" s="49">
        <f t="shared" si="34"/>
        <v>1556.4931041626403</v>
      </c>
      <c r="U126" s="49">
        <f t="shared" si="34"/>
        <v>1579.6848514146639</v>
      </c>
      <c r="V126" s="49">
        <f t="shared" si="34"/>
        <v>1603.2221557007424</v>
      </c>
      <c r="W126" s="49">
        <f t="shared" si="34"/>
        <v>1627.1101658206835</v>
      </c>
      <c r="Y126" s="63">
        <f>SUM(D126:X126)</f>
        <v>28379.470288014203</v>
      </c>
    </row>
    <row r="127" spans="1:25" x14ac:dyDescent="0.3">
      <c r="A127" t="s">
        <v>57</v>
      </c>
      <c r="F127" s="3">
        <f>F126*(1-$B$123)^(F124-$F$124)</f>
        <v>1265.382039285</v>
      </c>
      <c r="G127" s="3">
        <f>G126*(1-$B$123)^(G124-$F$124)</f>
        <v>1207.1820577701258</v>
      </c>
      <c r="H127" s="3">
        <f>H126*(1-$B$123)^(H124-$F$124)</f>
        <v>1151.6589262050466</v>
      </c>
      <c r="I127" s="3">
        <f>I126*(1-$B$123)^(I124-$F$124)</f>
        <v>1098.6895255531717</v>
      </c>
      <c r="J127" s="3">
        <f>J126*(1-$B$123)^(J124-$F$124)</f>
        <v>1048.1563995148792</v>
      </c>
      <c r="K127" s="3">
        <f>K126*(1-$B$123)^(K124-$F$124)</f>
        <v>999.94749407559175</v>
      </c>
      <c r="L127" s="3">
        <f>L126*(1-$B$123)^(L124-$F$124)</f>
        <v>953.95590903307902</v>
      </c>
      <c r="M127" s="3">
        <f>M126*(1-$B$123)^(M124-$F$124)</f>
        <v>910.07966095301151</v>
      </c>
      <c r="N127" s="3">
        <f>N126*(1-$B$123)^(N124-$F$124)</f>
        <v>868.22145702713874</v>
      </c>
      <c r="O127" s="3">
        <f>O126*(1-$B$123)^(O124-$F$124)</f>
        <v>828.28847933263239</v>
      </c>
      <c r="P127" s="3">
        <f>P126*(1-$B$123)^(P124-$F$124)</f>
        <v>790.19217901420734</v>
      </c>
      <c r="Q127" s="3">
        <f>Q126*(1-$B$123)^(Q124-$F$124)</f>
        <v>753.8480799326278</v>
      </c>
      <c r="R127" s="3">
        <f>R126*(1-$B$123)^(R124-$F$124)</f>
        <v>719.17559134420662</v>
      </c>
      <c r="S127" s="3">
        <f>S126*(1-$B$123)^(S124-$F$124)</f>
        <v>686.09782919592112</v>
      </c>
      <c r="T127" s="3">
        <f>T126*(1-$B$123)^(T124-$F$124)</f>
        <v>654.54144563988382</v>
      </c>
      <c r="U127" s="3">
        <f>U126*(1-$B$123)^(U124-$F$124)</f>
        <v>624.43646638912298</v>
      </c>
      <c r="V127" s="3">
        <f>V126*(1-$B$123)^(V124-$F$124)</f>
        <v>595.71613555402178</v>
      </c>
      <c r="W127" s="3">
        <f>W126*(1-$B$123)^(W124-$F$124)</f>
        <v>568.31676761535005</v>
      </c>
      <c r="Y127" s="64">
        <f>SUM(I127:X127)</f>
        <v>12099.663420174846</v>
      </c>
    </row>
    <row r="128" spans="1:25" x14ac:dyDescent="0.3">
      <c r="A128" t="s">
        <v>55</v>
      </c>
      <c r="I128" s="3">
        <f>I126*(1-$B$123)^(I124-$I$124)</f>
        <v>1322.7915846599162</v>
      </c>
      <c r="J128" s="3">
        <f>J126*(1-$B$123)^(J124-$I$124)</f>
        <v>1261.951108515068</v>
      </c>
      <c r="K128" s="3">
        <f t="shared" ref="K128:M128" si="35">K126*(1-$B$123)^(K124-$I$124)</f>
        <v>1203.9089292300259</v>
      </c>
      <c r="L128" s="3">
        <f t="shared" si="35"/>
        <v>1148.5363419390198</v>
      </c>
      <c r="M128" s="3">
        <f t="shared" si="35"/>
        <v>1095.7105614278769</v>
      </c>
      <c r="N128" s="3">
        <f t="shared" ref="N128" si="36">N126*(1-$B$123)^(N124-$I$124)</f>
        <v>1045.3144498655629</v>
      </c>
      <c r="O128" s="3">
        <f t="shared" ref="O128" si="37">O126*(1-$B$123)^(O124-$I$124)</f>
        <v>997.2362570584462</v>
      </c>
      <c r="P128" s="3">
        <f t="shared" ref="P128" si="38">P126*(1-$B$123)^(P124-$I$124)</f>
        <v>951.36937265129995</v>
      </c>
      <c r="Q128" s="3">
        <f t="shared" ref="Q128" si="39">Q126*(1-$B$123)^(Q124-$I$124)</f>
        <v>907.61208972557608</v>
      </c>
      <c r="R128" s="3">
        <f t="shared" ref="R128" si="40">R126*(1-$B$123)^(R124-$I$124)</f>
        <v>865.86737927073796</v>
      </c>
      <c r="S128" s="3">
        <f t="shared" ref="S128" si="41">S126*(1-$B$123)^(S124-$I$124)</f>
        <v>826.04267502855964</v>
      </c>
      <c r="T128" s="3">
        <f t="shared" ref="T128" si="42">T126*(1-$B$123)^(T124-$I$124)</f>
        <v>788.04966823329585</v>
      </c>
      <c r="U128" s="3">
        <f t="shared" ref="U128" si="43">U126*(1-$B$123)^(U124-$I$124)</f>
        <v>751.80411179257374</v>
      </c>
      <c r="V128" s="3">
        <f t="shared" ref="V128" si="44">V126*(1-$B$123)^(V124-$I$124)</f>
        <v>717.22563347478604</v>
      </c>
      <c r="W128" s="3">
        <f t="shared" ref="W128" si="45">W126*(1-$B$123)^(W124-$I$124)</f>
        <v>684.23755768874685</v>
      </c>
      <c r="Y128" s="64">
        <f>SUM(I128:X128)</f>
        <v>14567.657720561492</v>
      </c>
    </row>
    <row r="129" spans="1:25" x14ac:dyDescent="0.3">
      <c r="A129" t="s">
        <v>56</v>
      </c>
      <c r="M129" s="3"/>
      <c r="N129" s="3">
        <f>N126*(1-$B$123)^(N124-$N$124)</f>
        <v>1424.3203715483044</v>
      </c>
      <c r="O129" s="3">
        <f>O126*(1-$B$123)^(O124-$N$124)</f>
        <v>1358.8101803793115</v>
      </c>
      <c r="P129" s="3">
        <f>P126*(1-$B$123)^(P124-$N$124)</f>
        <v>1296.3130649429456</v>
      </c>
      <c r="Q129" s="3">
        <f>Q126*(1-$B$123)^(Q124-$N$124)</f>
        <v>1236.6904418339595</v>
      </c>
      <c r="R129" s="3">
        <f>R126*(1-$B$123)^(R124-$N$124)</f>
        <v>1179.8101016522485</v>
      </c>
      <c r="S129" s="3">
        <f>S126*(1-$B$123)^(S124-$N$124)</f>
        <v>1125.5459158368549</v>
      </c>
      <c r="T129" s="3">
        <f>T126*(1-$B$123)^(T124-$N$124)</f>
        <v>1073.7775569838543</v>
      </c>
      <c r="U129" s="3">
        <f>U126*(1-$B$123)^(U124-$N$124)</f>
        <v>1024.390232027939</v>
      </c>
      <c r="V129" s="3">
        <f>V126*(1-$B$123)^(V124-$N$124)</f>
        <v>977.27442769604602</v>
      </c>
      <c r="W129" s="3">
        <f>W126*(1-$B$123)^(W124-$N$124)</f>
        <v>932.32566766859406</v>
      </c>
      <c r="Y129" s="64">
        <f>SUM(I129:X129)</f>
        <v>11629.257960570059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4kW</vt:lpstr>
      <vt:lpstr>7kW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Aurelien</dc:creator>
  <cp:lastModifiedBy>Aurelien</cp:lastModifiedBy>
  <dcterms:created xsi:type="dcterms:W3CDTF">2016-01-24T18:58:04Z</dcterms:created>
  <dcterms:modified xsi:type="dcterms:W3CDTF">2016-01-24T23:46:02Z</dcterms:modified>
</cp:coreProperties>
</file>