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\Desktop\Arpadutch\EQUITY\Crown Crafts\"/>
    </mc:Choice>
  </mc:AlternateContent>
  <bookViews>
    <workbookView xWindow="0" yWindow="0" windowWidth="16815" windowHeight="7530" activeTab="2"/>
  </bookViews>
  <sheets>
    <sheet name="Income Statement" sheetId="1" r:id="rId1"/>
    <sheet name="Balance Sheet" sheetId="2" r:id="rId2"/>
    <sheet name="Cash Flow Statement" sheetId="3" r:id="rId3"/>
    <sheet name="Basics" sheetId="4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C10" i="1"/>
  <c r="AD10" i="1"/>
  <c r="AE10" i="1"/>
  <c r="AA10" i="1"/>
  <c r="AB8" i="1"/>
  <c r="AC8" i="1"/>
  <c r="AD8" i="1"/>
  <c r="AE8" i="1"/>
  <c r="AA8" i="1"/>
  <c r="H10" i="4" l="1"/>
  <c r="H11" i="4" s="1"/>
  <c r="G10" i="4"/>
  <c r="G11" i="4" s="1"/>
  <c r="H12" i="4" l="1"/>
  <c r="G12" i="4"/>
  <c r="I12" i="4" s="1"/>
  <c r="M12" i="4" s="1"/>
  <c r="J11" i="4"/>
  <c r="J12" i="4" s="1"/>
  <c r="J10" i="4"/>
  <c r="I11" i="4"/>
  <c r="I10" i="4"/>
  <c r="M10" i="4" s="1"/>
  <c r="L8" i="4"/>
  <c r="L10" i="4" s="1"/>
  <c r="L11" i="4" s="1"/>
  <c r="L12" i="4" s="1"/>
  <c r="C62" i="2"/>
  <c r="D62" i="2"/>
  <c r="E62" i="2"/>
  <c r="F62" i="2"/>
  <c r="B62" i="2"/>
  <c r="I8" i="4"/>
  <c r="M11" i="4" l="1"/>
  <c r="N10" i="4"/>
  <c r="O10" i="4" s="1"/>
  <c r="N12" i="4"/>
  <c r="O12" i="4" s="1"/>
  <c r="N11" i="4" l="1"/>
  <c r="O11" i="4" s="1"/>
  <c r="Q15" i="3" l="1"/>
  <c r="Q14" i="3"/>
  <c r="E24" i="2" l="1"/>
  <c r="C23" i="2"/>
  <c r="AB12" i="1" s="1"/>
  <c r="D23" i="2"/>
  <c r="AC12" i="1" s="1"/>
  <c r="E23" i="2"/>
  <c r="AD12" i="1" s="1"/>
  <c r="F23" i="2"/>
  <c r="AE12" i="1" s="1"/>
  <c r="B23" i="2"/>
  <c r="AA12" i="1" s="1"/>
  <c r="G21" i="3"/>
  <c r="C22" i="3"/>
  <c r="D22" i="3"/>
  <c r="E22" i="3"/>
  <c r="F22" i="3"/>
  <c r="J22" i="3" s="1"/>
  <c r="B22" i="3"/>
  <c r="K11" i="3"/>
  <c r="AG8" i="1" s="1"/>
  <c r="L11" i="3"/>
  <c r="AH8" i="1" s="1"/>
  <c r="M11" i="3"/>
  <c r="AI8" i="1" s="1"/>
  <c r="N11" i="3"/>
  <c r="AJ8" i="1" s="1"/>
  <c r="J11" i="3"/>
  <c r="AF8" i="1" s="1"/>
  <c r="C29" i="1"/>
  <c r="D29" i="1"/>
  <c r="E29" i="1"/>
  <c r="F29" i="1"/>
  <c r="G29" i="1" s="1"/>
  <c r="B29" i="1"/>
  <c r="B20" i="1"/>
  <c r="AA6" i="1" s="1"/>
  <c r="C37" i="1"/>
  <c r="D37" i="1"/>
  <c r="E37" i="1"/>
  <c r="F37" i="1"/>
  <c r="G37" i="1" s="1"/>
  <c r="B37" i="1"/>
  <c r="T4" i="1"/>
  <c r="S8" i="1"/>
  <c r="R8" i="1"/>
  <c r="Q8" i="1"/>
  <c r="P8" i="1"/>
  <c r="Q5" i="1"/>
  <c r="R5" i="1"/>
  <c r="R10" i="1" s="1"/>
  <c r="AD4" i="1" s="1"/>
  <c r="S5" i="1"/>
  <c r="P5" i="1"/>
  <c r="C20" i="1"/>
  <c r="D20" i="1"/>
  <c r="E20" i="1"/>
  <c r="F20" i="1"/>
  <c r="C28" i="3"/>
  <c r="D28" i="3"/>
  <c r="E28" i="3"/>
  <c r="F28" i="3"/>
  <c r="B28" i="3"/>
  <c r="E21" i="1" l="1"/>
  <c r="AD6" i="1"/>
  <c r="F24" i="2"/>
  <c r="D21" i="1"/>
  <c r="AC6" i="1"/>
  <c r="C21" i="1"/>
  <c r="AB6" i="1"/>
  <c r="D24" i="2"/>
  <c r="F21" i="1"/>
  <c r="AE6" i="1"/>
  <c r="B24" i="2"/>
  <c r="C24" i="2"/>
  <c r="S10" i="1"/>
  <c r="AE4" i="1" s="1"/>
  <c r="T8" i="1"/>
  <c r="H37" i="1"/>
  <c r="J7" i="3"/>
  <c r="H29" i="1"/>
  <c r="U4" i="1"/>
  <c r="G21" i="1"/>
  <c r="K22" i="3"/>
  <c r="T7" i="1" l="1"/>
  <c r="U8" i="1"/>
  <c r="V8" i="1" s="1"/>
  <c r="H21" i="1"/>
  <c r="V4" i="1"/>
  <c r="I29" i="1"/>
  <c r="K7" i="3"/>
  <c r="I37" i="1"/>
  <c r="L22" i="3"/>
  <c r="U7" i="1" l="1"/>
  <c r="V7" i="1" s="1"/>
  <c r="V10" i="1" s="1"/>
  <c r="W8" i="1"/>
  <c r="X8" i="1" s="1"/>
  <c r="T10" i="1"/>
  <c r="U10" i="1"/>
  <c r="J37" i="1"/>
  <c r="W4" i="1"/>
  <c r="L7" i="3"/>
  <c r="J29" i="1"/>
  <c r="M22" i="3"/>
  <c r="G6" i="1" l="1"/>
  <c r="G20" i="1" s="1"/>
  <c r="AF4" i="1"/>
  <c r="H6" i="1"/>
  <c r="H36" i="1" s="1"/>
  <c r="AG4" i="1"/>
  <c r="I6" i="1"/>
  <c r="L13" i="3" s="1"/>
  <c r="AH10" i="1" s="1"/>
  <c r="AH4" i="1"/>
  <c r="W7" i="1"/>
  <c r="X7" i="1" s="1"/>
  <c r="G23" i="2"/>
  <c r="G36" i="1"/>
  <c r="J13" i="3"/>
  <c r="AF10" i="1" s="1"/>
  <c r="H23" i="2"/>
  <c r="AG12" i="1" s="1"/>
  <c r="I36" i="1"/>
  <c r="X4" i="1"/>
  <c r="X10" i="1" s="1"/>
  <c r="M7" i="3"/>
  <c r="K29" i="1"/>
  <c r="N7" i="3" s="1"/>
  <c r="K37" i="1"/>
  <c r="I20" i="1"/>
  <c r="I23" i="2"/>
  <c r="AH12" i="1" s="1"/>
  <c r="N22" i="3"/>
  <c r="L5" i="3" l="1"/>
  <c r="L9" i="3" s="1"/>
  <c r="AH6" i="1"/>
  <c r="K13" i="3"/>
  <c r="AG10" i="1" s="1"/>
  <c r="J15" i="3"/>
  <c r="AF12" i="1"/>
  <c r="K6" i="1"/>
  <c r="N13" i="3" s="1"/>
  <c r="AJ10" i="1" s="1"/>
  <c r="AJ4" i="1"/>
  <c r="H20" i="1"/>
  <c r="J5" i="3"/>
  <c r="J9" i="3" s="1"/>
  <c r="J17" i="3" s="1"/>
  <c r="J18" i="3" s="1"/>
  <c r="AF6" i="1"/>
  <c r="W10" i="1"/>
  <c r="K15" i="3"/>
  <c r="L15" i="3"/>
  <c r="L17" i="3" s="1"/>
  <c r="L18" i="3" s="1"/>
  <c r="K23" i="2"/>
  <c r="AJ12" i="1" s="1"/>
  <c r="K20" i="1"/>
  <c r="N5" i="3" l="1"/>
  <c r="N9" i="3" s="1"/>
  <c r="AJ6" i="1"/>
  <c r="K17" i="3"/>
  <c r="K18" i="3" s="1"/>
  <c r="K36" i="1"/>
  <c r="K5" i="3"/>
  <c r="K9" i="3" s="1"/>
  <c r="AG6" i="1"/>
  <c r="J6" i="1"/>
  <c r="M13" i="3" s="1"/>
  <c r="AI4" i="1"/>
  <c r="AI10" i="1" l="1"/>
  <c r="J23" i="2"/>
  <c r="J20" i="1"/>
  <c r="J36" i="1"/>
  <c r="M5" i="3" l="1"/>
  <c r="M9" i="3" s="1"/>
  <c r="AI6" i="1"/>
  <c r="M15" i="3"/>
  <c r="AI12" i="1"/>
  <c r="N15" i="3"/>
  <c r="N17" i="3" s="1"/>
  <c r="N18" i="3" l="1"/>
  <c r="Q9" i="3"/>
  <c r="Q10" i="3" s="1"/>
  <c r="M17" i="3"/>
  <c r="M18" i="3" s="1"/>
  <c r="I18" i="3" l="1"/>
  <c r="Q7" i="3" s="1"/>
  <c r="Q12" i="3" s="1"/>
  <c r="Q17" i="3" l="1"/>
  <c r="Q22" i="3"/>
</calcChain>
</file>

<file path=xl/sharedStrings.xml><?xml version="1.0" encoding="utf-8"?>
<sst xmlns="http://schemas.openxmlformats.org/spreadsheetml/2006/main" count="266" uniqueCount="175">
  <si>
    <t>Fiscal data as of Apr 03 2016</t>
  </si>
  <si>
    <t>REVENUE AND GROSS PROFIT</t>
  </si>
  <si>
    <t>Total revenue</t>
  </si>
  <si>
    <t>OPERATING EXPENSES</t>
  </si>
  <si>
    <t>Cost of revenue total</t>
  </si>
  <si>
    <t>Depreciation/amortization</t>
  </si>
  <si>
    <t>--</t>
  </si>
  <si>
    <t>Unusual expense(income)</t>
  </si>
  <si>
    <t>Other operating expenses, total</t>
  </si>
  <si>
    <t>Total operating expense</t>
  </si>
  <si>
    <t>Operating income</t>
  </si>
  <si>
    <t>Other, net</t>
  </si>
  <si>
    <t>INCOME TAXES, MINORITY INTEREST AND EXTRA ITEMS</t>
  </si>
  <si>
    <t>Net income before taxes</t>
  </si>
  <si>
    <t>Provision for income taxes</t>
  </si>
  <si>
    <t>Net income after taxes</t>
  </si>
  <si>
    <t>Minority interest</t>
  </si>
  <si>
    <t>Total extraordinary items</t>
  </si>
  <si>
    <t>Net income</t>
  </si>
  <si>
    <t>EPS RECONCILIATION</t>
  </si>
  <si>
    <t>Basic/primary weighted average shares</t>
  </si>
  <si>
    <t>Dilution adjustment</t>
  </si>
  <si>
    <t>Diluted weighted average shares</t>
  </si>
  <si>
    <t>COMMON STOCK DIVIDENDS</t>
  </si>
  <si>
    <t>DPS - common stock primary issue</t>
  </si>
  <si>
    <t>Gross dividend - common stock</t>
  </si>
  <si>
    <t>PRO FORMA INCOME</t>
  </si>
  <si>
    <t>Pro forma net income</t>
  </si>
  <si>
    <t>Interest expense, supplemental</t>
  </si>
  <si>
    <t>SUPPLEMENTAL INCOME</t>
  </si>
  <si>
    <t>Depreciation, supplemental</t>
  </si>
  <si>
    <t>Total special items</t>
  </si>
  <si>
    <t>NORMALISED INCOME</t>
  </si>
  <si>
    <t>Normalized income before taxes</t>
  </si>
  <si>
    <t>Effect of special items on income taxes</t>
  </si>
  <si>
    <t>Income tax excluding impact of special items</t>
  </si>
  <si>
    <t>Normalized income after tax</t>
  </si>
  <si>
    <t>Basic normalized EPS</t>
  </si>
  <si>
    <t>Diluted normalized EPS</t>
  </si>
  <si>
    <t>ASSETS</t>
  </si>
  <si>
    <t>Cash And Short Term Investments</t>
  </si>
  <si>
    <t>Total Receivables, Net</t>
  </si>
  <si>
    <t>Total Inventory</t>
  </si>
  <si>
    <t>Prepaid expenses</t>
  </si>
  <si>
    <t>Other current assets, total</t>
  </si>
  <si>
    <t>Total current assets</t>
  </si>
  <si>
    <t>Property, plant &amp; equipment, net</t>
  </si>
  <si>
    <t>Goodwill, net</t>
  </si>
  <si>
    <t>Intangibles, net</t>
  </si>
  <si>
    <t>Long term investments</t>
  </si>
  <si>
    <t>Note receivable - long term</t>
  </si>
  <si>
    <t>Other long term assets</t>
  </si>
  <si>
    <t>Total assets</t>
  </si>
  <si>
    <t>LIABILITIES</t>
  </si>
  <si>
    <t>Accounts payable</t>
  </si>
  <si>
    <t>Accrued expenses</t>
  </si>
  <si>
    <t>Notes payable/short-term debt</t>
  </si>
  <si>
    <t>Current portion long-term debt/capital leases</t>
  </si>
  <si>
    <t>Other current liabilities, total</t>
  </si>
  <si>
    <t>Total current liabilities</t>
  </si>
  <si>
    <t>Total long term debt</t>
  </si>
  <si>
    <t>Total debt</t>
  </si>
  <si>
    <t>Deferred income tax</t>
  </si>
  <si>
    <t>Other liabilities, total</t>
  </si>
  <si>
    <t>Total liabilities</t>
  </si>
  <si>
    <t>SHAREHOLDERS EQUITY</t>
  </si>
  <si>
    <t>Common stock</t>
  </si>
  <si>
    <t>Additional paid-in capital</t>
  </si>
  <si>
    <t>Retained earnings (accumulated deficit)</t>
  </si>
  <si>
    <t>Treasury stock - common</t>
  </si>
  <si>
    <t>Unrealized gain (loss)</t>
  </si>
  <si>
    <t>Other equity, total</t>
  </si>
  <si>
    <t>Total equity</t>
  </si>
  <si>
    <t>Total liabilities &amp; shareholders' equity</t>
  </si>
  <si>
    <t>Total common shares outstanding</t>
  </si>
  <si>
    <t>Treasury shares - common primary issue</t>
  </si>
  <si>
    <t>OPERATIONS</t>
  </si>
  <si>
    <t>Depreciation/depletion</t>
  </si>
  <si>
    <t>Non-Cash items</t>
  </si>
  <si>
    <t>Cash taxes paid, supplemental</t>
  </si>
  <si>
    <t>Cash interest paid, supplemental</t>
  </si>
  <si>
    <t>Changes in working capital</t>
  </si>
  <si>
    <t>Total cash from operations</t>
  </si>
  <si>
    <t>INVESTING</t>
  </si>
  <si>
    <t>Capital expenditures</t>
  </si>
  <si>
    <t>Other investing and cash flow items, total</t>
  </si>
  <si>
    <t>Total cash from investing</t>
  </si>
  <si>
    <t>FINANCING</t>
  </si>
  <si>
    <t>Financing cash flow items</t>
  </si>
  <si>
    <t>Total cash dividends paid</t>
  </si>
  <si>
    <t>Issuance (retirement) of stock, net</t>
  </si>
  <si>
    <t>Issuance (retirement) of debt, net</t>
  </si>
  <si>
    <t>Total cash from financing</t>
  </si>
  <si>
    <t>NET CHANGE IN CASH</t>
  </si>
  <si>
    <t>Foreign exchange effects</t>
  </si>
  <si>
    <t>Net change in cash</t>
  </si>
  <si>
    <t>Net cash-begin balance/reserved for future use</t>
  </si>
  <si>
    <t>Net cash-end balance/reserved for future use</t>
  </si>
  <si>
    <t>FCF</t>
  </si>
  <si>
    <t>Selling, general and admin, expenses, total</t>
  </si>
  <si>
    <t>Net income before extra, Items</t>
  </si>
  <si>
    <t>Inc,avail, to common excl, extra, Items</t>
  </si>
  <si>
    <t>Inc,avail, to common incl, extra, Items</t>
  </si>
  <si>
    <t>Basic/primary eps excl, extra items</t>
  </si>
  <si>
    <t>Basic/primary eps incl, extra items</t>
  </si>
  <si>
    <t>Diluted eps excl, extra items</t>
  </si>
  <si>
    <t>Diluted eps incl, extra items</t>
  </si>
  <si>
    <t>Normalized income avail, to common</t>
  </si>
  <si>
    <t>EBIT</t>
  </si>
  <si>
    <t>% sales</t>
  </si>
  <si>
    <t>Revenue</t>
  </si>
  <si>
    <t>Bedding Blankets &amp; Acessories</t>
  </si>
  <si>
    <t>Bibs, Bath &amp; Disposables</t>
  </si>
  <si>
    <t>Revenue Buildup (m $)</t>
  </si>
  <si>
    <t>% change</t>
  </si>
  <si>
    <t>Forecast</t>
  </si>
  <si>
    <t>Ebit</t>
  </si>
  <si>
    <t>EBIT*(1-Tax)</t>
  </si>
  <si>
    <t>Taxes Paid</t>
  </si>
  <si>
    <t>Taxes</t>
  </si>
  <si>
    <t>Depreciation</t>
  </si>
  <si>
    <t>Capex</t>
  </si>
  <si>
    <t>% of Sales</t>
  </si>
  <si>
    <r>
      <rPr>
        <sz val="10"/>
        <color theme="1"/>
        <rFont val="Calibri"/>
        <family val="2"/>
      </rPr>
      <t>Δ</t>
    </r>
    <r>
      <rPr>
        <sz val="10"/>
        <color theme="1"/>
        <rFont val="Times New Roman"/>
        <family val="1"/>
      </rPr>
      <t xml:space="preserve"> NWC</t>
    </r>
  </si>
  <si>
    <t>NWC</t>
  </si>
  <si>
    <t>% Sales</t>
  </si>
  <si>
    <t>Free Cash Flow</t>
  </si>
  <si>
    <t>Base Growth Rate</t>
  </si>
  <si>
    <t>Wacc</t>
  </si>
  <si>
    <t>Forecast Period FCF (m)</t>
  </si>
  <si>
    <t>Terminal value (m)</t>
  </si>
  <si>
    <t>PV terminal value (m)</t>
  </si>
  <si>
    <t>Total Equity value</t>
  </si>
  <si>
    <t>Plus Debt</t>
  </si>
  <si>
    <t>Minus Cash</t>
  </si>
  <si>
    <t>EV</t>
  </si>
  <si>
    <t>Shares Outstanding (m)</t>
  </si>
  <si>
    <t>Fair Value Share Price</t>
  </si>
  <si>
    <t>PV FCF</t>
  </si>
  <si>
    <t>P/E (TTM)</t>
  </si>
  <si>
    <t>Shares outstanding (m)</t>
  </si>
  <si>
    <t>Free float (m)</t>
  </si>
  <si>
    <t>EPS ($ TTM)</t>
  </si>
  <si>
    <t>Average Volume (K)</t>
  </si>
  <si>
    <t>(millions $)</t>
  </si>
  <si>
    <t>Cash From Operations 5 Years</t>
  </si>
  <si>
    <t>Capex 5 Years</t>
  </si>
  <si>
    <t>Free Cash Flow 5 Years</t>
  </si>
  <si>
    <t>WACC</t>
  </si>
  <si>
    <t>Share Price</t>
  </si>
  <si>
    <t>Cheap or Expensive</t>
  </si>
  <si>
    <t>Basic Valuation</t>
  </si>
  <si>
    <t>Historical</t>
  </si>
  <si>
    <t>Cheap</t>
  </si>
  <si>
    <t>Forecasted</t>
  </si>
  <si>
    <t>Base Case 20 Years</t>
  </si>
  <si>
    <t>Current Asset - all Liablitlites</t>
  </si>
  <si>
    <t>Market Cap, (m $)</t>
  </si>
  <si>
    <t>Avg W. Shares Outstanding (m)</t>
  </si>
  <si>
    <t>Bear 20 Year Forecast (-50%)</t>
  </si>
  <si>
    <t>Bull 20 Year Forecast (+50%)</t>
  </si>
  <si>
    <t>(NCA) Current Assets - All Liabilities</t>
  </si>
  <si>
    <t>NCA + PV of FFCF</t>
  </si>
  <si>
    <t>186x</t>
  </si>
  <si>
    <t>Return on Equity (5yr Avg)</t>
  </si>
  <si>
    <t>Reurn on I. Capital (5yr Avg)</t>
  </si>
  <si>
    <t>Current Ratio (2016)</t>
  </si>
  <si>
    <t>Quick Ratio (2016)</t>
  </si>
  <si>
    <t>Interest Coverage (2016)</t>
  </si>
  <si>
    <t>2017e</t>
  </si>
  <si>
    <t>2018e</t>
  </si>
  <si>
    <t>2019e</t>
  </si>
  <si>
    <t>2020e</t>
  </si>
  <si>
    <t>2021e</t>
  </si>
  <si>
    <r>
      <rPr>
        <b/>
        <sz val="11"/>
        <color theme="1"/>
        <rFont val="Calibri"/>
        <family val="2"/>
      </rPr>
      <t xml:space="preserve">Δ </t>
    </r>
    <r>
      <rPr>
        <b/>
        <sz val="9.9"/>
        <color theme="1"/>
        <rFont val="Times New Roman"/>
        <family val="1"/>
      </rPr>
      <t>NWC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</si>
</sst>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"/>
    <numFmt numFmtId="165" formatCode="0.0%"/>
    <numFmt numFmtId="166" formatCode="_(&quot;$&quot;* #,##0.0_);_(&quot;$&quot;* \(#,##0.0\);_(&quot;$&quot;* &quot;-&quot;??_);_(@_)"/>
    <numFmt numFmtId="167" formatCode="_ [$fr.-100C]\ * #,##0_ ;_ [$fr.-100C]\ * \-#,##0_ ;_ [$fr.-100C]\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mbria"/>
      <family val="1"/>
    </font>
    <font>
      <sz val="11"/>
      <color theme="0"/>
      <name val="Cambria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0"/>
      <name val="Cambria"/>
      <family val="1"/>
    </font>
    <font>
      <b/>
      <i/>
      <sz val="10"/>
      <color theme="0"/>
      <name val="Cambria"/>
      <family val="1"/>
    </font>
    <font>
      <b/>
      <sz val="9"/>
      <color theme="0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mbria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9.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rgb="FFC8C0BD"/>
      </left>
      <right/>
      <top style="medium">
        <color rgb="FFC8C0BD"/>
      </top>
      <bottom/>
      <diagonal/>
    </border>
    <border>
      <left/>
      <right/>
      <top style="medium">
        <color rgb="FFC8C0BD"/>
      </top>
      <bottom/>
      <diagonal/>
    </border>
    <border>
      <left/>
      <right style="medium">
        <color rgb="FFC8C0BD"/>
      </right>
      <top style="medium">
        <color rgb="FFC8C0BD"/>
      </top>
      <bottom/>
      <diagonal/>
    </border>
    <border>
      <left style="medium">
        <color rgb="FFC8C0BD"/>
      </left>
      <right/>
      <top/>
      <bottom/>
      <diagonal/>
    </border>
    <border>
      <left style="medium">
        <color rgb="FFC8C0BD"/>
      </left>
      <right/>
      <top/>
      <bottom style="medium">
        <color rgb="FFC8C0BD"/>
      </bottom>
      <diagonal/>
    </border>
    <border>
      <left style="medium">
        <color rgb="FFC8C0BD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8C0BD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8C0BD"/>
      </right>
      <top style="medium">
        <color rgb="FFC8C0BD"/>
      </top>
      <bottom style="thin">
        <color indexed="64"/>
      </bottom>
      <diagonal/>
    </border>
    <border>
      <left/>
      <right/>
      <top style="medium">
        <color rgb="FFC8C0BD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8C0B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8C8B1"/>
      </left>
      <right/>
      <top style="thin">
        <color rgb="FFC8C8B1"/>
      </top>
      <bottom/>
      <diagonal/>
    </border>
    <border>
      <left/>
      <right/>
      <top style="thin">
        <color rgb="FFC8C8B1"/>
      </top>
      <bottom/>
      <diagonal/>
    </border>
    <border>
      <left style="thin">
        <color indexed="64"/>
      </left>
      <right style="thin">
        <color indexed="64"/>
      </right>
      <top style="thin">
        <color rgb="FFC8C8B1"/>
      </top>
      <bottom/>
      <diagonal/>
    </border>
    <border>
      <left style="thin">
        <color indexed="64"/>
      </left>
      <right style="thin">
        <color rgb="FFC8C8B1"/>
      </right>
      <top style="thin">
        <color rgb="FFC8C8B1"/>
      </top>
      <bottom/>
      <diagonal/>
    </border>
    <border>
      <left style="thin">
        <color rgb="FFC8C8B1"/>
      </left>
      <right/>
      <top/>
      <bottom/>
      <diagonal/>
    </border>
    <border>
      <left/>
      <right/>
      <top/>
      <bottom style="thin">
        <color rgb="FFC8C8B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8C8B1"/>
      </right>
      <top/>
      <bottom/>
      <diagonal/>
    </border>
    <border>
      <left style="thin">
        <color rgb="FFC8C8B1"/>
      </left>
      <right style="thin">
        <color rgb="FFC8C8B1"/>
      </right>
      <top style="thin">
        <color rgb="FFC8C8B1"/>
      </top>
      <bottom style="thin">
        <color rgb="FFC8C8B1"/>
      </bottom>
      <diagonal/>
    </border>
    <border>
      <left style="thin">
        <color rgb="FFC8C8B1"/>
      </left>
      <right/>
      <top style="thin">
        <color rgb="FFC8C8B1"/>
      </top>
      <bottom style="thin">
        <color rgb="FFC8C8B1"/>
      </bottom>
      <diagonal/>
    </border>
    <border>
      <left/>
      <right style="thin">
        <color rgb="FFC8C8B1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4" fillId="5" borderId="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4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right" wrapText="1" indent="1"/>
    </xf>
    <xf numFmtId="0" fontId="6" fillId="2" borderId="10" xfId="0" applyFont="1" applyFill="1" applyBorder="1"/>
    <xf numFmtId="0" fontId="8" fillId="2" borderId="4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 indent="1"/>
    </xf>
    <xf numFmtId="0" fontId="8" fillId="2" borderId="0" xfId="0" applyFont="1" applyFill="1" applyBorder="1" applyAlignment="1">
      <alignment horizontal="left" wrapText="1" indent="1"/>
    </xf>
    <xf numFmtId="2" fontId="6" fillId="2" borderId="0" xfId="0" applyNumberFormat="1" applyFont="1" applyFill="1"/>
    <xf numFmtId="0" fontId="9" fillId="2" borderId="4" xfId="0" applyFont="1" applyFill="1" applyBorder="1" applyAlignment="1">
      <alignment horizontal="left" wrapText="1" indent="1"/>
    </xf>
    <xf numFmtId="0" fontId="9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right" vertical="center" wrapText="1" indent="1"/>
    </xf>
    <xf numFmtId="0" fontId="4" fillId="5" borderId="4" xfId="0" applyFont="1" applyFill="1" applyBorder="1" applyAlignment="1">
      <alignment horizontal="left" wrapText="1" indent="1"/>
    </xf>
    <xf numFmtId="0" fontId="4" fillId="5" borderId="0" xfId="0" applyFont="1" applyFill="1" applyBorder="1" applyAlignment="1">
      <alignment horizontal="right" vertical="center" wrapText="1" indent="1"/>
    </xf>
    <xf numFmtId="0" fontId="9" fillId="2" borderId="5" xfId="0" applyFont="1" applyFill="1" applyBorder="1" applyAlignment="1">
      <alignment horizontal="left" wrapText="1" indent="1"/>
    </xf>
    <xf numFmtId="0" fontId="6" fillId="2" borderId="0" xfId="0" applyFont="1" applyFill="1" applyBorder="1"/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wrapText="1" indent="1"/>
    </xf>
    <xf numFmtId="0" fontId="5" fillId="5" borderId="3" xfId="0" applyFont="1" applyFill="1" applyBorder="1" applyAlignment="1">
      <alignment horizontal="right" wrapText="1" indent="1"/>
    </xf>
    <xf numFmtId="0" fontId="5" fillId="5" borderId="2" xfId="0" applyFont="1" applyFill="1" applyBorder="1" applyAlignment="1">
      <alignment horizontal="right" wrapText="1" indent="1"/>
    </xf>
    <xf numFmtId="0" fontId="5" fillId="5" borderId="10" xfId="0" applyFont="1" applyFill="1" applyBorder="1"/>
    <xf numFmtId="0" fontId="5" fillId="5" borderId="0" xfId="0" applyFont="1" applyFill="1"/>
    <xf numFmtId="0" fontId="11" fillId="2" borderId="0" xfId="0" applyFont="1" applyFill="1"/>
    <xf numFmtId="0" fontId="5" fillId="3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 indent="1"/>
    </xf>
    <xf numFmtId="0" fontId="12" fillId="2" borderId="0" xfId="0" applyFont="1" applyFill="1" applyBorder="1" applyAlignment="1">
      <alignment horizontal="right" wrapText="1" inden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64" fontId="6" fillId="2" borderId="0" xfId="0" applyNumberFormat="1" applyFont="1" applyFill="1"/>
    <xf numFmtId="164" fontId="10" fillId="5" borderId="0" xfId="0" applyNumberFormat="1" applyFont="1" applyFill="1"/>
    <xf numFmtId="0" fontId="13" fillId="2" borderId="4" xfId="0" applyFont="1" applyFill="1" applyBorder="1" applyAlignment="1">
      <alignment horizontal="left" wrapText="1" indent="1"/>
    </xf>
    <xf numFmtId="0" fontId="13" fillId="2" borderId="0" xfId="0" applyFont="1" applyFill="1" applyBorder="1" applyAlignment="1">
      <alignment horizontal="left" wrapText="1" indent="1"/>
    </xf>
    <xf numFmtId="0" fontId="6" fillId="2" borderId="0" xfId="0" applyFont="1" applyFill="1" applyAlignment="1">
      <alignment horizontal="right"/>
    </xf>
    <xf numFmtId="9" fontId="6" fillId="2" borderId="0" xfId="2" applyFont="1" applyFill="1"/>
    <xf numFmtId="0" fontId="13" fillId="2" borderId="8" xfId="0" applyFont="1" applyFill="1" applyBorder="1" applyAlignment="1">
      <alignment horizontal="left" wrapText="1" indent="1"/>
    </xf>
    <xf numFmtId="0" fontId="13" fillId="2" borderId="9" xfId="0" applyFont="1" applyFill="1" applyBorder="1" applyAlignment="1">
      <alignment horizontal="right" vertical="center" wrapText="1" indent="1"/>
    </xf>
    <xf numFmtId="164" fontId="11" fillId="2" borderId="11" xfId="0" applyNumberFormat="1" applyFont="1" applyFill="1" applyBorder="1"/>
    <xf numFmtId="164" fontId="11" fillId="2" borderId="9" xfId="0" applyNumberFormat="1" applyFont="1" applyFill="1" applyBorder="1"/>
    <xf numFmtId="0" fontId="14" fillId="2" borderId="4" xfId="0" applyFont="1" applyFill="1" applyBorder="1" applyAlignment="1">
      <alignment horizontal="left" wrapText="1" indent="1"/>
    </xf>
    <xf numFmtId="0" fontId="14" fillId="2" borderId="0" xfId="0" applyFont="1" applyFill="1" applyBorder="1" applyAlignment="1">
      <alignment horizontal="right" vertical="center" wrapText="1" indent="1"/>
    </xf>
    <xf numFmtId="9" fontId="6" fillId="2" borderId="0" xfId="2" applyNumberFormat="1" applyFont="1" applyFill="1"/>
    <xf numFmtId="164" fontId="13" fillId="2" borderId="9" xfId="0" applyNumberFormat="1" applyFont="1" applyFill="1" applyBorder="1" applyAlignment="1">
      <alignment horizontal="right" vertical="center" wrapText="1" indent="1"/>
    </xf>
    <xf numFmtId="164" fontId="5" fillId="5" borderId="9" xfId="0" applyNumberFormat="1" applyFont="1" applyFill="1" applyBorder="1" applyAlignment="1">
      <alignment horizontal="right" vertical="center" wrapText="1" indent="1"/>
    </xf>
    <xf numFmtId="0" fontId="13" fillId="2" borderId="0" xfId="0" applyFont="1" applyFill="1" applyBorder="1" applyAlignment="1">
      <alignment horizontal="right" vertical="center" wrapText="1" indent="1"/>
    </xf>
    <xf numFmtId="0" fontId="5" fillId="5" borderId="4" xfId="0" applyFont="1" applyFill="1" applyBorder="1" applyAlignment="1">
      <alignment horizontal="left" wrapText="1" indent="1"/>
    </xf>
    <xf numFmtId="0" fontId="5" fillId="5" borderId="0" xfId="0" applyFont="1" applyFill="1" applyBorder="1" applyAlignment="1">
      <alignment horizontal="right" vertical="center" wrapText="1" indent="1"/>
    </xf>
    <xf numFmtId="2" fontId="5" fillId="5" borderId="10" xfId="0" applyNumberFormat="1" applyFont="1" applyFill="1" applyBorder="1"/>
    <xf numFmtId="2" fontId="5" fillId="5" borderId="0" xfId="0" applyNumberFormat="1" applyFont="1" applyFill="1" applyBorder="1"/>
    <xf numFmtId="0" fontId="14" fillId="2" borderId="4" xfId="0" applyFont="1" applyFill="1" applyBorder="1" applyAlignment="1">
      <alignment horizontal="right" wrapText="1" indent="1"/>
    </xf>
    <xf numFmtId="9" fontId="13" fillId="2" borderId="0" xfId="2" applyFont="1" applyFill="1" applyBorder="1" applyAlignment="1">
      <alignment horizontal="right" vertical="center" wrapText="1" indent="1"/>
    </xf>
    <xf numFmtId="9" fontId="11" fillId="6" borderId="10" xfId="2" applyFont="1" applyFill="1" applyBorder="1"/>
    <xf numFmtId="9" fontId="11" fillId="6" borderId="0" xfId="2" applyFont="1" applyFill="1" applyBorder="1"/>
    <xf numFmtId="2" fontId="6" fillId="2" borderId="11" xfId="0" applyNumberFormat="1" applyFont="1" applyFill="1" applyBorder="1"/>
    <xf numFmtId="2" fontId="6" fillId="2" borderId="9" xfId="0" applyNumberFormat="1" applyFont="1" applyFill="1" applyBorder="1"/>
    <xf numFmtId="9" fontId="11" fillId="6" borderId="0" xfId="2" applyFont="1" applyFill="1"/>
    <xf numFmtId="0" fontId="14" fillId="2" borderId="5" xfId="0" applyFont="1" applyFill="1" applyBorder="1" applyAlignment="1">
      <alignment horizontal="left" wrapText="1" indent="1"/>
    </xf>
    <xf numFmtId="0" fontId="13" fillId="2" borderId="6" xfId="0" applyFont="1" applyFill="1" applyBorder="1" applyAlignment="1">
      <alignment horizontal="left" wrapText="1" indent="1"/>
    </xf>
    <xf numFmtId="9" fontId="13" fillId="2" borderId="7" xfId="2" applyFont="1" applyFill="1" applyBorder="1" applyAlignment="1">
      <alignment horizontal="right" vertical="center" wrapText="1" indent="1"/>
    </xf>
    <xf numFmtId="9" fontId="11" fillId="6" borderId="19" xfId="0" applyNumberFormat="1" applyFont="1" applyFill="1" applyBorder="1"/>
    <xf numFmtId="9" fontId="11" fillId="6" borderId="7" xfId="0" applyNumberFormat="1" applyFont="1" applyFill="1" applyBorder="1"/>
    <xf numFmtId="0" fontId="6" fillId="2" borderId="20" xfId="0" applyFont="1" applyFill="1" applyBorder="1"/>
    <xf numFmtId="0" fontId="8" fillId="2" borderId="4" xfId="0" applyFont="1" applyFill="1" applyBorder="1" applyAlignment="1">
      <alignment horizontal="right" wrapText="1" indent="1"/>
    </xf>
    <xf numFmtId="0" fontId="8" fillId="2" borderId="6" xfId="0" applyFont="1" applyFill="1" applyBorder="1" applyAlignment="1">
      <alignment horizontal="right" wrapText="1" indent="1"/>
    </xf>
    <xf numFmtId="165" fontId="8" fillId="2" borderId="7" xfId="2" applyNumberFormat="1" applyFont="1" applyFill="1" applyBorder="1" applyAlignment="1">
      <alignment horizontal="right" vertical="center" wrapText="1" indent="1"/>
    </xf>
    <xf numFmtId="0" fontId="4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5" fillId="2" borderId="19" xfId="0" applyFont="1" applyFill="1" applyBorder="1"/>
    <xf numFmtId="0" fontId="15" fillId="2" borderId="7" xfId="0" applyFont="1" applyFill="1" applyBorder="1"/>
    <xf numFmtId="0" fontId="15" fillId="2" borderId="16" xfId="0" applyFont="1" applyFill="1" applyBorder="1"/>
    <xf numFmtId="0" fontId="15" fillId="2" borderId="0" xfId="0" applyFont="1" applyFill="1"/>
    <xf numFmtId="0" fontId="15" fillId="2" borderId="10" xfId="0" applyFont="1" applyFill="1" applyBorder="1"/>
    <xf numFmtId="0" fontId="15" fillId="2" borderId="0" xfId="0" applyFont="1" applyFill="1" applyBorder="1"/>
    <xf numFmtId="0" fontId="15" fillId="2" borderId="20" xfId="0" applyFont="1" applyFill="1" applyBorder="1"/>
    <xf numFmtId="2" fontId="15" fillId="2" borderId="0" xfId="0" applyNumberFormat="1" applyFont="1" applyFill="1"/>
    <xf numFmtId="9" fontId="15" fillId="2" borderId="0" xfId="0" applyNumberFormat="1" applyFont="1" applyFill="1"/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5" fontId="15" fillId="2" borderId="19" xfId="2" applyNumberFormat="1" applyFont="1" applyFill="1" applyBorder="1" applyAlignment="1">
      <alignment horizontal="center"/>
    </xf>
    <xf numFmtId="165" fontId="15" fillId="2" borderId="7" xfId="2" applyNumberFormat="1" applyFont="1" applyFill="1" applyBorder="1" applyAlignment="1">
      <alignment horizontal="center"/>
    </xf>
    <xf numFmtId="165" fontId="18" fillId="2" borderId="7" xfId="2" applyNumberFormat="1" applyFont="1" applyFill="1" applyBorder="1"/>
    <xf numFmtId="1" fontId="4" fillId="5" borderId="0" xfId="0" applyNumberFormat="1" applyFont="1" applyFill="1" applyBorder="1" applyAlignment="1">
      <alignment horizontal="right" vertical="center" wrapText="1" indent="1"/>
    </xf>
    <xf numFmtId="0" fontId="10" fillId="2" borderId="0" xfId="0" applyFont="1" applyFill="1" applyBorder="1"/>
    <xf numFmtId="1" fontId="5" fillId="5" borderId="10" xfId="0" applyNumberFormat="1" applyFont="1" applyFill="1" applyBorder="1"/>
    <xf numFmtId="1" fontId="5" fillId="5" borderId="0" xfId="0" applyNumberFormat="1" applyFont="1" applyFill="1" applyBorder="1"/>
    <xf numFmtId="9" fontId="8" fillId="2" borderId="0" xfId="2" applyFont="1" applyFill="1" applyBorder="1" applyAlignment="1">
      <alignment horizontal="right" vertical="center" wrapText="1"/>
    </xf>
    <xf numFmtId="9" fontId="18" fillId="6" borderId="10" xfId="2" applyFont="1" applyFill="1" applyBorder="1" applyAlignment="1">
      <alignment horizontal="right" vertical="center" wrapText="1"/>
    </xf>
    <xf numFmtId="9" fontId="18" fillId="6" borderId="0" xfId="2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2" fontId="4" fillId="5" borderId="9" xfId="0" applyNumberFormat="1" applyFont="1" applyFill="1" applyBorder="1"/>
    <xf numFmtId="2" fontId="4" fillId="5" borderId="17" xfId="0" applyNumberFormat="1" applyFont="1" applyFill="1" applyBorder="1"/>
    <xf numFmtId="2" fontId="4" fillId="5" borderId="0" xfId="0" applyNumberFormat="1" applyFont="1" applyFill="1"/>
    <xf numFmtId="0" fontId="19" fillId="3" borderId="0" xfId="0" applyFont="1" applyFill="1"/>
    <xf numFmtId="164" fontId="2" fillId="3" borderId="0" xfId="0" applyNumberFormat="1" applyFont="1" applyFill="1" applyBorder="1"/>
    <xf numFmtId="9" fontId="2" fillId="7" borderId="21" xfId="2" applyFont="1" applyFill="1" applyBorder="1" applyAlignment="1">
      <alignment horizontal="right"/>
    </xf>
    <xf numFmtId="0" fontId="20" fillId="3" borderId="0" xfId="0" applyFont="1" applyFill="1"/>
    <xf numFmtId="164" fontId="21" fillId="3" borderId="0" xfId="0" applyNumberFormat="1" applyFont="1" applyFill="1" applyBorder="1" applyAlignment="1">
      <alignment horizontal="right"/>
    </xf>
    <xf numFmtId="1" fontId="21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1" fontId="2" fillId="3" borderId="21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" fontId="22" fillId="3" borderId="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" fontId="2" fillId="3" borderId="21" xfId="0" applyNumberFormat="1" applyFont="1" applyFill="1" applyBorder="1"/>
    <xf numFmtId="0" fontId="21" fillId="3" borderId="0" xfId="0" applyFont="1" applyFill="1" applyBorder="1"/>
    <xf numFmtId="9" fontId="20" fillId="3" borderId="0" xfId="2" applyFont="1" applyFill="1"/>
    <xf numFmtId="2" fontId="15" fillId="2" borderId="0" xfId="0" applyNumberFormat="1" applyFont="1" applyFill="1" applyBorder="1"/>
    <xf numFmtId="2" fontId="15" fillId="2" borderId="22" xfId="0" applyNumberFormat="1" applyFont="1" applyFill="1" applyBorder="1" applyAlignment="1">
      <alignment horizontal="center"/>
    </xf>
    <xf numFmtId="0" fontId="6" fillId="3" borderId="0" xfId="0" applyFont="1" applyFill="1"/>
    <xf numFmtId="165" fontId="6" fillId="3" borderId="0" xfId="2" applyNumberFormat="1" applyFont="1" applyFill="1"/>
    <xf numFmtId="0" fontId="3" fillId="3" borderId="0" xfId="0" applyFont="1" applyFill="1"/>
    <xf numFmtId="0" fontId="23" fillId="3" borderId="23" xfId="0" applyFont="1" applyFill="1" applyBorder="1" applyAlignment="1">
      <alignment vertical="top" wrapText="1"/>
    </xf>
    <xf numFmtId="2" fontId="23" fillId="3" borderId="27" xfId="0" applyNumberFormat="1" applyFont="1" applyFill="1" applyBorder="1" applyAlignment="1">
      <alignment horizontal="left" vertical="center" wrapText="1"/>
    </xf>
    <xf numFmtId="0" fontId="23" fillId="5" borderId="31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1" fontId="24" fillId="2" borderId="31" xfId="0" applyNumberFormat="1" applyFont="1" applyFill="1" applyBorder="1" applyAlignment="1">
      <alignment horizontal="center" vertical="center"/>
    </xf>
    <xf numFmtId="44" fontId="25" fillId="2" borderId="31" xfId="1" applyFont="1" applyFill="1" applyBorder="1" applyAlignment="1">
      <alignment horizontal="center" vertical="center"/>
    </xf>
    <xf numFmtId="167" fontId="25" fillId="2" borderId="31" xfId="0" applyNumberFormat="1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horizontal="left" vertical="center"/>
    </xf>
    <xf numFmtId="9" fontId="24" fillId="2" borderId="31" xfId="0" applyNumberFormat="1" applyFont="1" applyFill="1" applyBorder="1" applyAlignment="1">
      <alignment horizontal="center" vertical="center"/>
    </xf>
    <xf numFmtId="2" fontId="24" fillId="2" borderId="31" xfId="0" applyNumberFormat="1" applyFont="1" applyFill="1" applyBorder="1" applyAlignment="1">
      <alignment horizontal="center" vertical="center"/>
    </xf>
    <xf numFmtId="9" fontId="23" fillId="3" borderId="31" xfId="2" applyFont="1" applyFill="1" applyBorder="1" applyAlignment="1">
      <alignment horizontal="right" vertical="center"/>
    </xf>
    <xf numFmtId="0" fontId="10" fillId="3" borderId="0" xfId="0" applyFont="1" applyFill="1"/>
    <xf numFmtId="0" fontId="10" fillId="3" borderId="0" xfId="0" applyFont="1" applyFill="1" applyBorder="1"/>
    <xf numFmtId="0" fontId="10" fillId="3" borderId="20" xfId="0" applyFont="1" applyFill="1" applyBorder="1"/>
    <xf numFmtId="1" fontId="24" fillId="2" borderId="0" xfId="0" applyNumberFormat="1" applyFont="1" applyFill="1" applyBorder="1" applyAlignment="1">
      <alignment horizontal="center" vertical="center"/>
    </xf>
    <xf numFmtId="9" fontId="24" fillId="2" borderId="31" xfId="2" applyFont="1" applyFill="1" applyBorder="1" applyAlignment="1">
      <alignment horizontal="center" vertical="center"/>
    </xf>
    <xf numFmtId="0" fontId="26" fillId="3" borderId="0" xfId="0" applyFont="1" applyFill="1"/>
    <xf numFmtId="0" fontId="26" fillId="3" borderId="0" xfId="0" applyFont="1" applyFill="1" applyAlignment="1">
      <alignment horizontal="right"/>
    </xf>
    <xf numFmtId="2" fontId="26" fillId="3" borderId="0" xfId="0" applyNumberFormat="1" applyFont="1" applyFill="1" applyAlignment="1">
      <alignment horizontal="right"/>
    </xf>
    <xf numFmtId="10" fontId="26" fillId="3" borderId="0" xfId="0" applyNumberFormat="1" applyFont="1" applyFill="1"/>
    <xf numFmtId="164" fontId="13" fillId="2" borderId="0" xfId="0" applyNumberFormat="1" applyFont="1" applyFill="1" applyBorder="1" applyAlignment="1">
      <alignment horizontal="right" vertical="center" wrapText="1" indent="1"/>
    </xf>
    <xf numFmtId="164" fontId="5" fillId="5" borderId="0" xfId="0" applyNumberFormat="1" applyFont="1" applyFill="1" applyBorder="1" applyAlignment="1">
      <alignment horizontal="right" vertical="center" wrapText="1" indent="1"/>
    </xf>
    <xf numFmtId="0" fontId="27" fillId="2" borderId="0" xfId="0" applyFont="1" applyFill="1"/>
    <xf numFmtId="2" fontId="5" fillId="5" borderId="0" xfId="0" applyNumberFormat="1" applyFont="1" applyFill="1" applyBorder="1" applyAlignment="1">
      <alignment horizontal="right" vertical="center" wrapText="1" indent="1"/>
    </xf>
    <xf numFmtId="2" fontId="13" fillId="2" borderId="0" xfId="0" applyNumberFormat="1" applyFont="1" applyFill="1" applyBorder="1" applyAlignment="1">
      <alignment horizontal="right" vertical="center" wrapText="1" indent="1"/>
    </xf>
    <xf numFmtId="0" fontId="4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166" fontId="2" fillId="7" borderId="35" xfId="1" applyNumberFormat="1" applyFont="1" applyFill="1" applyBorder="1" applyAlignment="1">
      <alignment horizontal="center" vertical="center"/>
    </xf>
    <xf numFmtId="166" fontId="2" fillId="7" borderId="37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8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Revenue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890543881429822E-2"/>
          <c:y val="0.1791666666666667"/>
          <c:w val="0.8807811256896706"/>
          <c:h val="0.59955094097800987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07D-40F3-B8D3-B9E6F325C3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07D-40F3-B8D3-B9E6F325C322}"/>
              </c:ext>
            </c:extLst>
          </c:dPt>
          <c:cat>
            <c:strRef>
              <c:f>'Income Statement'!$N$17:$N$18</c:f>
              <c:strCache>
                <c:ptCount val="2"/>
                <c:pt idx="0">
                  <c:v>Bedding Blankets &amp; Acessories</c:v>
                </c:pt>
                <c:pt idx="1">
                  <c:v>Bibs, Bath &amp; Disposables</c:v>
                </c:pt>
              </c:strCache>
            </c:strRef>
          </c:cat>
          <c:val>
            <c:numRef>
              <c:f>'Income Statement'!$O$17:$O$18</c:f>
              <c:numCache>
                <c:formatCode>0.0</c:formatCode>
                <c:ptCount val="2"/>
                <c:pt idx="0">
                  <c:v>59.02</c:v>
                </c:pt>
                <c:pt idx="1">
                  <c:v>25.321999999999999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6-4F1B-BE1B-7DD7567C9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116416</xdr:colOff>
      <xdr:row>18</xdr:row>
      <xdr:rowOff>152401</xdr:rowOff>
    </xdr:from>
    <xdr:to>
      <xdr:col>21</xdr:col>
      <xdr:colOff>275166</xdr:colOff>
      <xdr:row>31</xdr:row>
      <xdr:rowOff>74084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10A5F0-C546-46D8-ABDE-0FE093690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/Desktop/Arpadutch/EQUITY/Osaka%20Steel%20Co/Osaka%20Steel%20Co-%20D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 and Ratios"/>
      <sheetName val="Income Statement"/>
      <sheetName val="Cashflow Statement"/>
      <sheetName val="Balance Shee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opLeftCell="G31" zoomScale="90" zoomScaleNormal="90" workbookViewId="0">
      <selection activeCell="W20" sqref="W20"/>
    </sheetView>
  </sheetViews>
  <sheetFormatPr defaultRowHeight="15" x14ac:dyDescent="0.25"/>
  <cols>
    <col min="1" max="1" width="74.5703125" style="7" customWidth="1"/>
    <col min="2" max="2" width="13.85546875" style="7" bestFit="1" customWidth="1"/>
    <col min="3" max="3" width="10" style="7" customWidth="1"/>
    <col min="4" max="6" width="11.7109375" style="7" bestFit="1" customWidth="1"/>
    <col min="7" max="13" width="9.140625" style="7"/>
    <col min="14" max="14" width="32.28515625" style="7" bestFit="1" customWidth="1"/>
    <col min="15" max="25" width="9.140625" style="7"/>
    <col min="26" max="26" width="32.28515625" style="7" customWidth="1"/>
    <col min="27" max="36" width="9.140625" style="7"/>
    <col min="37" max="37" width="32.28515625" style="7" customWidth="1"/>
    <col min="38" max="16384" width="9.140625" style="7"/>
  </cols>
  <sheetData>
    <row r="1" spans="1:39" ht="15.75" thickBot="1" x14ac:dyDescent="0.3"/>
    <row r="2" spans="1:39" s="37" customFormat="1" ht="22.5" customHeight="1" x14ac:dyDescent="0.2">
      <c r="A2" s="32" t="s">
        <v>0</v>
      </c>
      <c r="B2" s="33">
        <v>2012</v>
      </c>
      <c r="C2" s="34">
        <v>2013</v>
      </c>
      <c r="D2" s="34">
        <v>2014</v>
      </c>
      <c r="E2" s="34">
        <v>2015</v>
      </c>
      <c r="F2" s="34">
        <v>2016</v>
      </c>
      <c r="G2" s="35">
        <v>2017</v>
      </c>
      <c r="H2" s="36">
        <v>2018</v>
      </c>
      <c r="I2" s="36">
        <v>2019</v>
      </c>
      <c r="J2" s="36">
        <v>2020</v>
      </c>
      <c r="K2" s="36">
        <v>2021</v>
      </c>
      <c r="N2" s="38" t="s">
        <v>113</v>
      </c>
      <c r="O2" s="39">
        <v>2012</v>
      </c>
      <c r="P2" s="39">
        <v>2013</v>
      </c>
      <c r="Q2" s="39">
        <v>2014</v>
      </c>
      <c r="R2" s="39">
        <v>2015</v>
      </c>
      <c r="S2" s="40">
        <v>2016</v>
      </c>
      <c r="T2" s="5" t="s">
        <v>169</v>
      </c>
      <c r="U2" s="6" t="s">
        <v>170</v>
      </c>
      <c r="V2" s="6" t="s">
        <v>171</v>
      </c>
      <c r="W2" s="6" t="s">
        <v>172</v>
      </c>
      <c r="X2" s="41" t="s">
        <v>173</v>
      </c>
      <c r="Z2" s="38" t="s">
        <v>113</v>
      </c>
      <c r="AA2" s="39">
        <v>2012</v>
      </c>
      <c r="AB2" s="39">
        <v>2013</v>
      </c>
      <c r="AC2" s="39">
        <v>2014</v>
      </c>
      <c r="AD2" s="39">
        <v>2015</v>
      </c>
      <c r="AE2" s="40">
        <v>2016</v>
      </c>
      <c r="AF2" s="5" t="s">
        <v>169</v>
      </c>
      <c r="AG2" s="6" t="s">
        <v>170</v>
      </c>
      <c r="AH2" s="6" t="s">
        <v>171</v>
      </c>
      <c r="AI2" s="6" t="s">
        <v>172</v>
      </c>
      <c r="AJ2" s="41" t="s">
        <v>173</v>
      </c>
      <c r="AK2" s="38"/>
      <c r="AL2" s="39"/>
      <c r="AM2" s="39"/>
    </row>
    <row r="3" spans="1:39" x14ac:dyDescent="0.25">
      <c r="A3" s="42"/>
      <c r="B3" s="43"/>
      <c r="C3" s="43"/>
      <c r="D3" s="43"/>
      <c r="E3" s="43"/>
      <c r="F3" s="43"/>
      <c r="G3" s="10"/>
    </row>
    <row r="4" spans="1:39" ht="15" customHeight="1" x14ac:dyDescent="0.25">
      <c r="A4" s="44" t="s">
        <v>1</v>
      </c>
      <c r="B4" s="45"/>
      <c r="C4" s="45"/>
      <c r="D4" s="45"/>
      <c r="E4" s="45"/>
      <c r="F4" s="45"/>
      <c r="G4" s="10"/>
      <c r="N4" s="7" t="s">
        <v>111</v>
      </c>
      <c r="O4" s="46">
        <v>63.832000000000001</v>
      </c>
      <c r="P4" s="46">
        <v>55.677</v>
      </c>
      <c r="Q4" s="46">
        <v>58.332000000000001</v>
      </c>
      <c r="R4" s="46">
        <v>64.037999999999997</v>
      </c>
      <c r="S4" s="46">
        <v>59.02</v>
      </c>
      <c r="T4" s="47">
        <f>S4*(1+T5)</f>
        <v>59.610200000000006</v>
      </c>
      <c r="U4" s="47">
        <f>T4*(1+U5)</f>
        <v>60.206302000000008</v>
      </c>
      <c r="V4" s="47">
        <f>U4*(1+V5)</f>
        <v>60.808365020000011</v>
      </c>
      <c r="W4" s="47">
        <f>V4*(1+W5)</f>
        <v>61.416448670200012</v>
      </c>
      <c r="X4" s="47">
        <f>W4*(1+X5)</f>
        <v>62.030613156902014</v>
      </c>
      <c r="Z4" s="37" t="s">
        <v>110</v>
      </c>
      <c r="AA4" s="154">
        <v>85</v>
      </c>
      <c r="AB4" s="154">
        <v>78</v>
      </c>
      <c r="AC4" s="154">
        <v>81</v>
      </c>
      <c r="AD4" s="154">
        <f>R10</f>
        <v>86.075819378728653</v>
      </c>
      <c r="AE4" s="154">
        <f t="shared" ref="AE4:AJ4" si="0">S10</f>
        <v>84.263640276086079</v>
      </c>
      <c r="AF4" s="155">
        <f t="shared" si="0"/>
        <v>86.071152683440118</v>
      </c>
      <c r="AG4" s="155">
        <f t="shared" si="0"/>
        <v>87.754587218915816</v>
      </c>
      <c r="AH4" s="155">
        <f t="shared" si="0"/>
        <v>89.701418539346278</v>
      </c>
      <c r="AI4" s="155">
        <f t="shared" si="0"/>
        <v>92.393932400430572</v>
      </c>
      <c r="AJ4" s="155">
        <f t="shared" si="0"/>
        <v>94.608279511939017</v>
      </c>
      <c r="AL4" s="46"/>
      <c r="AM4" s="46"/>
    </row>
    <row r="5" spans="1:39" ht="15" customHeight="1" x14ac:dyDescent="0.25">
      <c r="A5" s="48"/>
      <c r="B5" s="49"/>
      <c r="C5" s="49"/>
      <c r="D5" s="49"/>
      <c r="E5" s="49"/>
      <c r="F5" s="49"/>
      <c r="G5" s="10"/>
      <c r="N5" s="50" t="s">
        <v>114</v>
      </c>
      <c r="P5" s="51">
        <f>(P4/O4)-1</f>
        <v>-0.12775723774909142</v>
      </c>
      <c r="Q5" s="51">
        <f>(Q4/P4)-1</f>
        <v>4.7685758930976929E-2</v>
      </c>
      <c r="R5" s="51">
        <f>(R4/Q4)-1</f>
        <v>9.7819378728656536E-2</v>
      </c>
      <c r="S5" s="51">
        <f>(S4/R4)-1</f>
        <v>-7.8359723913925983E-2</v>
      </c>
      <c r="T5" s="51">
        <v>0.01</v>
      </c>
      <c r="U5" s="51">
        <v>0.01</v>
      </c>
      <c r="V5" s="51">
        <v>0.01</v>
      </c>
      <c r="W5" s="51">
        <v>0.01</v>
      </c>
      <c r="X5" s="51">
        <v>0.01</v>
      </c>
      <c r="Z5" s="50"/>
      <c r="AB5" s="51"/>
      <c r="AC5" s="51"/>
      <c r="AD5" s="51"/>
      <c r="AE5" s="51"/>
      <c r="AF5" s="51"/>
      <c r="AG5" s="51"/>
      <c r="AH5" s="51"/>
      <c r="AI5" s="51"/>
      <c r="AJ5" s="51"/>
      <c r="AK5" s="50"/>
      <c r="AM5" s="51"/>
    </row>
    <row r="6" spans="1:39" x14ac:dyDescent="0.25">
      <c r="A6" s="52" t="s">
        <v>2</v>
      </c>
      <c r="B6" s="53">
        <v>85</v>
      </c>
      <c r="C6" s="53">
        <v>78</v>
      </c>
      <c r="D6" s="53">
        <v>81</v>
      </c>
      <c r="E6" s="53">
        <v>86</v>
      </c>
      <c r="F6" s="53">
        <v>84</v>
      </c>
      <c r="G6" s="54">
        <f>T10</f>
        <v>86.071152683440118</v>
      </c>
      <c r="H6" s="55">
        <f t="shared" ref="H6:K6" si="1">U10</f>
        <v>87.754587218915816</v>
      </c>
      <c r="I6" s="55">
        <f t="shared" si="1"/>
        <v>89.701418539346278</v>
      </c>
      <c r="J6" s="55">
        <f t="shared" si="1"/>
        <v>92.393932400430572</v>
      </c>
      <c r="K6" s="55">
        <f t="shared" si="1"/>
        <v>94.608279511939017</v>
      </c>
      <c r="Z6" s="37" t="s">
        <v>108</v>
      </c>
      <c r="AA6" s="154">
        <f>B20</f>
        <v>8.1300000000000008</v>
      </c>
      <c r="AB6" s="154">
        <f t="shared" ref="AB6:AJ6" si="2">C20</f>
        <v>8.39</v>
      </c>
      <c r="AC6" s="154">
        <f t="shared" si="2"/>
        <v>10.25</v>
      </c>
      <c r="AD6" s="154">
        <f t="shared" si="2"/>
        <v>10.59</v>
      </c>
      <c r="AE6" s="154">
        <f t="shared" si="2"/>
        <v>11.11</v>
      </c>
      <c r="AF6" s="155">
        <f t="shared" si="2"/>
        <v>10.991348153654531</v>
      </c>
      <c r="AG6" s="155">
        <f t="shared" si="2"/>
        <v>11.406456406388934</v>
      </c>
      <c r="AH6" s="155">
        <f t="shared" si="2"/>
        <v>12.558198595508481</v>
      </c>
      <c r="AI6" s="155">
        <f t="shared" si="2"/>
        <v>13.859089860064586</v>
      </c>
      <c r="AJ6" s="155">
        <f t="shared" si="2"/>
        <v>14.191241926790852</v>
      </c>
    </row>
    <row r="7" spans="1:39" x14ac:dyDescent="0.25">
      <c r="A7" s="56"/>
      <c r="B7" s="57"/>
      <c r="C7" s="57"/>
      <c r="D7" s="57"/>
      <c r="E7" s="57"/>
      <c r="F7" s="57"/>
      <c r="G7" s="10"/>
      <c r="N7" s="7" t="s">
        <v>112</v>
      </c>
      <c r="O7" s="46">
        <v>21.474</v>
      </c>
      <c r="P7" s="46">
        <v>22.73</v>
      </c>
      <c r="Q7" s="46">
        <v>22.962</v>
      </c>
      <c r="R7" s="46">
        <v>21.94</v>
      </c>
      <c r="S7" s="46">
        <v>25.321999999999999</v>
      </c>
      <c r="T7" s="47">
        <f>S7*(1+T8)</f>
        <v>26.450952683440121</v>
      </c>
      <c r="U7" s="47">
        <f>T7*(1+U8)</f>
        <v>27.538285218915814</v>
      </c>
      <c r="V7" s="47">
        <f>U7*(1+V8)</f>
        <v>28.883053519346273</v>
      </c>
      <c r="W7" s="47">
        <f>V7*(1+W8)</f>
        <v>30.967483730230565</v>
      </c>
      <c r="X7" s="47">
        <f>W7*(1+X8)</f>
        <v>32.567666355037005</v>
      </c>
      <c r="AB7" s="51"/>
      <c r="AC7" s="51"/>
      <c r="AD7" s="51"/>
      <c r="AE7" s="51"/>
      <c r="AF7" s="51"/>
      <c r="AG7" s="51"/>
      <c r="AH7" s="51"/>
      <c r="AI7" s="51"/>
      <c r="AJ7" s="51"/>
      <c r="AL7" s="46"/>
      <c r="AM7" s="46"/>
    </row>
    <row r="8" spans="1:39" ht="15" customHeight="1" x14ac:dyDescent="0.25">
      <c r="A8" s="44" t="s">
        <v>3</v>
      </c>
      <c r="B8" s="45"/>
      <c r="C8" s="45"/>
      <c r="D8" s="45"/>
      <c r="E8" s="45"/>
      <c r="F8" s="45"/>
      <c r="G8" s="10"/>
      <c r="N8" s="50" t="s">
        <v>114</v>
      </c>
      <c r="P8" s="51">
        <f>(P7/O7)-1</f>
        <v>5.8489335941138032E-2</v>
      </c>
      <c r="Q8" s="51">
        <f>(Q7/P7)-1</f>
        <v>1.0206775186977435E-2</v>
      </c>
      <c r="R8" s="51">
        <f>(R7/Q7)-1</f>
        <v>-4.4508318090758614E-2</v>
      </c>
      <c r="S8" s="51">
        <f>(S7/R7)-1</f>
        <v>0.15414767547857777</v>
      </c>
      <c r="T8" s="58">
        <f>AVERAGE(P8:S8)</f>
        <v>4.4583867128983656E-2</v>
      </c>
      <c r="U8" s="58">
        <f>AVERAGE(Q8:T8)</f>
        <v>4.1107499925945062E-2</v>
      </c>
      <c r="V8" s="58">
        <f>AVERAGE(R8:U8)</f>
        <v>4.8832681110686969E-2</v>
      </c>
      <c r="W8" s="58">
        <f>AVERAGE(S8:V8)</f>
        <v>7.2167930911048367E-2</v>
      </c>
      <c r="X8" s="58">
        <f>AVERAGE(T8:W8)</f>
        <v>5.1672994769166015E-2</v>
      </c>
      <c r="Z8" s="37" t="s">
        <v>120</v>
      </c>
      <c r="AA8" s="158">
        <f>'Cash Flow Statement'!B7</f>
        <v>0.27</v>
      </c>
      <c r="AB8" s="158">
        <f>'Cash Flow Statement'!C7</f>
        <v>0.23</v>
      </c>
      <c r="AC8" s="158">
        <f>'Cash Flow Statement'!D7</f>
        <v>0.3</v>
      </c>
      <c r="AD8" s="158">
        <f>'Cash Flow Statement'!E7</f>
        <v>0.31</v>
      </c>
      <c r="AE8" s="158">
        <f>'Cash Flow Statement'!F7</f>
        <v>0.31</v>
      </c>
      <c r="AF8" s="157">
        <f>'Cash Flow Statement'!J11</f>
        <v>0.27</v>
      </c>
      <c r="AG8" s="157">
        <f>'Cash Flow Statement'!K11</f>
        <v>0.23</v>
      </c>
      <c r="AH8" s="157">
        <f>'Cash Flow Statement'!L11</f>
        <v>0.3</v>
      </c>
      <c r="AI8" s="157">
        <f>'Cash Flow Statement'!M11</f>
        <v>0.31</v>
      </c>
      <c r="AJ8" s="157">
        <f>'Cash Flow Statement'!N11</f>
        <v>0.31</v>
      </c>
      <c r="AK8" s="50"/>
      <c r="AM8" s="51"/>
    </row>
    <row r="9" spans="1:39" ht="15" customHeight="1" x14ac:dyDescent="0.25">
      <c r="A9" s="44"/>
      <c r="B9" s="45"/>
      <c r="C9" s="45"/>
      <c r="D9" s="45"/>
      <c r="E9" s="45"/>
      <c r="F9" s="45"/>
      <c r="G9" s="10"/>
      <c r="R9" s="15"/>
      <c r="S9" s="15"/>
      <c r="T9" s="15"/>
      <c r="U9" s="15"/>
      <c r="V9" s="15"/>
      <c r="W9" s="15"/>
      <c r="X9" s="15"/>
      <c r="Z9" s="37"/>
      <c r="AB9" s="51"/>
      <c r="AC9" s="51"/>
      <c r="AD9" s="51"/>
      <c r="AE9" s="51"/>
      <c r="AF9" s="51"/>
      <c r="AG9" s="51"/>
      <c r="AH9" s="51"/>
      <c r="AI9" s="51"/>
      <c r="AJ9" s="51"/>
    </row>
    <row r="10" spans="1:39" x14ac:dyDescent="0.25">
      <c r="A10" s="56" t="s">
        <v>4</v>
      </c>
      <c r="B10" s="57">
        <v>66</v>
      </c>
      <c r="C10" s="57">
        <v>59</v>
      </c>
      <c r="D10" s="57">
        <v>59</v>
      </c>
      <c r="E10" s="57">
        <v>62</v>
      </c>
      <c r="F10" s="57">
        <v>61</v>
      </c>
      <c r="G10" s="10"/>
      <c r="N10" s="37" t="s">
        <v>110</v>
      </c>
      <c r="O10" s="59">
        <v>85</v>
      </c>
      <c r="P10" s="59">
        <v>78</v>
      </c>
      <c r="Q10" s="59">
        <v>81</v>
      </c>
      <c r="R10" s="59">
        <f t="shared" ref="R10:X10" si="3">SUM(R4:R7)</f>
        <v>86.075819378728653</v>
      </c>
      <c r="S10" s="59">
        <f t="shared" si="3"/>
        <v>84.263640276086079</v>
      </c>
      <c r="T10" s="60">
        <f t="shared" si="3"/>
        <v>86.071152683440118</v>
      </c>
      <c r="U10" s="60">
        <f t="shared" si="3"/>
        <v>87.754587218915816</v>
      </c>
      <c r="V10" s="60">
        <f t="shared" si="3"/>
        <v>89.701418539346278</v>
      </c>
      <c r="W10" s="60">
        <f t="shared" si="3"/>
        <v>92.393932400430572</v>
      </c>
      <c r="X10" s="60">
        <f t="shared" si="3"/>
        <v>94.608279511939017</v>
      </c>
      <c r="Z10" s="37" t="s">
        <v>121</v>
      </c>
      <c r="AA10" s="158">
        <f>-'Cash Flow Statement'!B21</f>
        <v>0.56999999999999995</v>
      </c>
      <c r="AB10" s="158">
        <f>-'Cash Flow Statement'!C21</f>
        <v>1.24</v>
      </c>
      <c r="AC10" s="158">
        <f>-'Cash Flow Statement'!D21</f>
        <v>0.16</v>
      </c>
      <c r="AD10" s="158">
        <f>-'Cash Flow Statement'!E21</f>
        <v>0.26</v>
      </c>
      <c r="AE10" s="158">
        <f>-'Cash Flow Statement'!F21</f>
        <v>0.36</v>
      </c>
      <c r="AF10" s="157">
        <f>-'Cash Flow Statement'!J13</f>
        <v>0.3688763686433148</v>
      </c>
      <c r="AG10" s="157">
        <f>-'Cash Flow Statement'!K13</f>
        <v>0.3206978270458718</v>
      </c>
      <c r="AH10" s="157">
        <f>-'Cash Flow Statement'!L13</f>
        <v>0.32781249300093329</v>
      </c>
      <c r="AI10" s="157">
        <f>-'Cash Flow Statement'!M13</f>
        <v>0.33765224465273636</v>
      </c>
      <c r="AJ10" s="157">
        <f>-'Cash Flow Statement'!N13</f>
        <v>0.34574454306688679</v>
      </c>
      <c r="AK10" s="37"/>
      <c r="AL10" s="59"/>
      <c r="AM10" s="59"/>
    </row>
    <row r="11" spans="1:39" x14ac:dyDescent="0.25">
      <c r="A11" s="56" t="s">
        <v>99</v>
      </c>
      <c r="B11" s="57">
        <v>11</v>
      </c>
      <c r="C11" s="57">
        <v>11</v>
      </c>
      <c r="D11" s="57">
        <v>12</v>
      </c>
      <c r="E11" s="57">
        <v>12</v>
      </c>
      <c r="F11" s="57">
        <v>12</v>
      </c>
      <c r="G11" s="10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9" x14ac:dyDescent="0.25">
      <c r="A12" s="56" t="s">
        <v>5</v>
      </c>
      <c r="B12" s="57" t="s">
        <v>6</v>
      </c>
      <c r="C12" s="57">
        <v>0.7</v>
      </c>
      <c r="D12" s="57">
        <v>0.7</v>
      </c>
      <c r="E12" s="57">
        <v>0.72</v>
      </c>
      <c r="F12" s="57">
        <v>0.74</v>
      </c>
      <c r="G12" s="10"/>
      <c r="Z12" s="156" t="s">
        <v>174</v>
      </c>
      <c r="AA12" s="154">
        <f>'Balance Sheet'!B23</f>
        <v>25.05</v>
      </c>
      <c r="AB12" s="154">
        <f>'Balance Sheet'!C23</f>
        <v>24</v>
      </c>
      <c r="AC12" s="154">
        <f>'Balance Sheet'!D23</f>
        <v>28</v>
      </c>
      <c r="AD12" s="154">
        <f>'Balance Sheet'!E23</f>
        <v>33</v>
      </c>
      <c r="AE12" s="154">
        <f>'Balance Sheet'!F23</f>
        <v>34</v>
      </c>
      <c r="AF12" s="155">
        <f>'Balance Sheet'!G23</f>
        <v>35.289172600210449</v>
      </c>
      <c r="AG12" s="155">
        <f>'Balance Sheet'!H23</f>
        <v>36.856926631944638</v>
      </c>
      <c r="AH12" s="155">
        <f>'Balance Sheet'!I23</f>
        <v>38.571609971918896</v>
      </c>
      <c r="AI12" s="155">
        <f>'Balance Sheet'!J23</f>
        <v>40.653330256189449</v>
      </c>
      <c r="AJ12" s="155">
        <f>'Balance Sheet'!K23</f>
        <v>42.573725780372556</v>
      </c>
    </row>
    <row r="13" spans="1:39" x14ac:dyDescent="0.25">
      <c r="A13" s="56" t="s">
        <v>7</v>
      </c>
      <c r="B13" s="57" t="s">
        <v>6</v>
      </c>
      <c r="C13" s="57">
        <v>0.3</v>
      </c>
      <c r="D13" s="57">
        <v>0.87</v>
      </c>
      <c r="E13" s="57">
        <v>1.37</v>
      </c>
      <c r="F13" s="57">
        <v>0.11</v>
      </c>
      <c r="G13" s="10"/>
      <c r="Z13" s="37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9" x14ac:dyDescent="0.25">
      <c r="A14" s="56" t="s">
        <v>8</v>
      </c>
      <c r="B14" s="57" t="s">
        <v>6</v>
      </c>
      <c r="C14" s="57" t="s">
        <v>6</v>
      </c>
      <c r="D14" s="57" t="s">
        <v>6</v>
      </c>
      <c r="E14" s="57" t="s">
        <v>6</v>
      </c>
      <c r="F14" s="57" t="s">
        <v>6</v>
      </c>
      <c r="G14" s="10"/>
      <c r="Z14" s="37"/>
      <c r="AA14" s="59"/>
      <c r="AB14" s="59"/>
      <c r="AC14" s="59"/>
      <c r="AD14" s="59"/>
      <c r="AE14" s="59"/>
      <c r="AF14" s="60"/>
      <c r="AG14" s="60"/>
      <c r="AH14" s="60"/>
      <c r="AI14" s="60"/>
      <c r="AJ14" s="60"/>
    </row>
    <row r="15" spans="1:39" x14ac:dyDescent="0.25">
      <c r="A15" s="56"/>
      <c r="B15" s="57"/>
      <c r="C15" s="57"/>
      <c r="D15" s="57"/>
      <c r="E15" s="57"/>
      <c r="F15" s="57"/>
      <c r="G15" s="10"/>
    </row>
    <row r="16" spans="1:39" x14ac:dyDescent="0.25">
      <c r="A16" s="48" t="s">
        <v>9</v>
      </c>
      <c r="B16" s="61">
        <v>77</v>
      </c>
      <c r="C16" s="61">
        <v>70</v>
      </c>
      <c r="D16" s="61">
        <v>72</v>
      </c>
      <c r="E16" s="61">
        <v>77</v>
      </c>
      <c r="F16" s="61">
        <v>74</v>
      </c>
      <c r="G16" s="10"/>
    </row>
    <row r="17" spans="1:38" x14ac:dyDescent="0.25">
      <c r="A17" s="48"/>
      <c r="B17" s="61"/>
      <c r="C17" s="61"/>
      <c r="D17" s="61"/>
      <c r="E17" s="61"/>
      <c r="F17" s="61"/>
      <c r="G17" s="10"/>
      <c r="N17" s="7" t="s">
        <v>111</v>
      </c>
      <c r="O17" s="46">
        <v>59.02</v>
      </c>
      <c r="AA17" s="46"/>
      <c r="AL17" s="46"/>
    </row>
    <row r="18" spans="1:38" x14ac:dyDescent="0.25">
      <c r="A18" s="48" t="s">
        <v>10</v>
      </c>
      <c r="B18" s="61">
        <v>8.1300000000000008</v>
      </c>
      <c r="C18" s="61">
        <v>8.09</v>
      </c>
      <c r="D18" s="61">
        <v>9.3800000000000008</v>
      </c>
      <c r="E18" s="61">
        <v>9.2200000000000006</v>
      </c>
      <c r="F18" s="61">
        <v>11</v>
      </c>
      <c r="G18" s="10"/>
      <c r="N18" s="7" t="s">
        <v>112</v>
      </c>
      <c r="O18" s="46">
        <v>25.321999999999999</v>
      </c>
      <c r="AA18" s="46"/>
      <c r="AL18" s="46"/>
    </row>
    <row r="19" spans="1:38" x14ac:dyDescent="0.25">
      <c r="A19" s="48"/>
      <c r="B19" s="61"/>
      <c r="C19" s="61"/>
      <c r="D19" s="61"/>
      <c r="E19" s="61"/>
      <c r="F19" s="61"/>
      <c r="G19" s="10"/>
    </row>
    <row r="20" spans="1:38" x14ac:dyDescent="0.25">
      <c r="A20" s="62" t="s">
        <v>108</v>
      </c>
      <c r="B20" s="63">
        <f>B18</f>
        <v>8.1300000000000008</v>
      </c>
      <c r="C20" s="63">
        <f t="shared" ref="C20:F20" si="4">C18+C13</f>
        <v>8.39</v>
      </c>
      <c r="D20" s="63">
        <f t="shared" si="4"/>
        <v>10.25</v>
      </c>
      <c r="E20" s="63">
        <f t="shared" si="4"/>
        <v>10.59</v>
      </c>
      <c r="F20" s="63">
        <f t="shared" si="4"/>
        <v>11.11</v>
      </c>
      <c r="G20" s="64">
        <f>G21*G6</f>
        <v>10.991348153654531</v>
      </c>
      <c r="H20" s="65">
        <f>H21*H6</f>
        <v>11.406456406388934</v>
      </c>
      <c r="I20" s="65">
        <f t="shared" ref="I20:K20" si="5">I21*I6</f>
        <v>12.558198595508481</v>
      </c>
      <c r="J20" s="65">
        <f t="shared" si="5"/>
        <v>13.859089860064586</v>
      </c>
      <c r="K20" s="65">
        <f t="shared" si="5"/>
        <v>14.191241926790852</v>
      </c>
    </row>
    <row r="21" spans="1:38" x14ac:dyDescent="0.25">
      <c r="A21" s="66" t="s">
        <v>109</v>
      </c>
      <c r="B21" s="61"/>
      <c r="C21" s="67">
        <f>C20/C6</f>
        <v>0.10756410256410256</v>
      </c>
      <c r="D21" s="67">
        <f t="shared" ref="D21:F21" si="6">D20/D6</f>
        <v>0.12654320987654322</v>
      </c>
      <c r="E21" s="67">
        <f t="shared" si="6"/>
        <v>0.12313953488372092</v>
      </c>
      <c r="F21" s="67">
        <f t="shared" si="6"/>
        <v>0.13226190476190475</v>
      </c>
      <c r="G21" s="68">
        <f>AVERAGE(E21:F21)</f>
        <v>0.12770071982281284</v>
      </c>
      <c r="H21" s="69">
        <f t="shared" ref="H21" si="7">AVERAGE(F21:G21)</f>
        <v>0.12998131229235879</v>
      </c>
      <c r="I21" s="69">
        <v>0.14000000000000001</v>
      </c>
      <c r="J21" s="69">
        <v>0.15</v>
      </c>
      <c r="K21" s="69">
        <v>0.15</v>
      </c>
    </row>
    <row r="22" spans="1:38" x14ac:dyDescent="0.25">
      <c r="A22" s="66"/>
      <c r="B22" s="61"/>
      <c r="C22" s="61"/>
      <c r="D22" s="61"/>
      <c r="E22" s="61"/>
      <c r="F22" s="61"/>
      <c r="G22" s="10"/>
    </row>
    <row r="23" spans="1:38" x14ac:dyDescent="0.25">
      <c r="A23" s="56" t="s">
        <v>11</v>
      </c>
      <c r="B23" s="57">
        <v>0.01</v>
      </c>
      <c r="C23" s="57">
        <v>0.03</v>
      </c>
      <c r="D23" s="57">
        <v>-0.01</v>
      </c>
      <c r="E23" s="57">
        <v>0.01</v>
      </c>
      <c r="F23" s="57">
        <v>0.01</v>
      </c>
      <c r="G23" s="10"/>
    </row>
    <row r="24" spans="1:38" ht="18.75" customHeight="1" x14ac:dyDescent="0.25">
      <c r="A24" s="44" t="s">
        <v>12</v>
      </c>
      <c r="B24" s="45"/>
      <c r="C24" s="45"/>
      <c r="D24" s="45"/>
      <c r="E24" s="45"/>
      <c r="F24" s="45"/>
      <c r="G24" s="10"/>
    </row>
    <row r="25" spans="1:38" ht="13.5" customHeight="1" x14ac:dyDescent="0.25">
      <c r="A25" s="44"/>
      <c r="B25" s="45"/>
      <c r="C25" s="45"/>
      <c r="D25" s="45"/>
      <c r="E25" s="45"/>
      <c r="F25" s="45"/>
      <c r="G25" s="10"/>
    </row>
    <row r="26" spans="1:38" x14ac:dyDescent="0.25">
      <c r="A26" s="48" t="s">
        <v>13</v>
      </c>
      <c r="B26" s="61">
        <v>7.92</v>
      </c>
      <c r="C26" s="61">
        <v>8.02</v>
      </c>
      <c r="D26" s="61">
        <v>9.35</v>
      </c>
      <c r="E26" s="61">
        <v>9.16</v>
      </c>
      <c r="F26" s="61">
        <v>11</v>
      </c>
      <c r="G26" s="10"/>
    </row>
    <row r="27" spans="1:38" x14ac:dyDescent="0.25">
      <c r="A27" s="56" t="s">
        <v>14</v>
      </c>
      <c r="B27" s="57">
        <v>2.88</v>
      </c>
      <c r="C27" s="57">
        <v>2.91</v>
      </c>
      <c r="D27" s="57">
        <v>3.58</v>
      </c>
      <c r="E27" s="57">
        <v>3.44</v>
      </c>
      <c r="F27" s="57">
        <v>3.92</v>
      </c>
      <c r="G27" s="10"/>
    </row>
    <row r="28" spans="1:38" x14ac:dyDescent="0.25">
      <c r="A28" s="56"/>
      <c r="B28" s="57"/>
      <c r="C28" s="57"/>
      <c r="D28" s="57"/>
      <c r="E28" s="57"/>
      <c r="F28" s="57"/>
      <c r="G28" s="10"/>
    </row>
    <row r="29" spans="1:38" x14ac:dyDescent="0.25">
      <c r="A29" s="74" t="s">
        <v>118</v>
      </c>
      <c r="B29" s="75">
        <f>(B26-B31)/B26</f>
        <v>0.36363636363636365</v>
      </c>
      <c r="C29" s="75">
        <f t="shared" ref="C29:F29" si="8">(C26-C31)/C26</f>
        <v>0.36284289276807974</v>
      </c>
      <c r="D29" s="75">
        <f t="shared" si="8"/>
        <v>0.3828877005347594</v>
      </c>
      <c r="E29" s="75">
        <f t="shared" si="8"/>
        <v>0.37554585152838432</v>
      </c>
      <c r="F29" s="75">
        <f t="shared" si="8"/>
        <v>0.37909090909090909</v>
      </c>
      <c r="G29" s="76">
        <f>F29</f>
        <v>0.37909090909090909</v>
      </c>
      <c r="H29" s="77">
        <f>G29</f>
        <v>0.37909090909090909</v>
      </c>
      <c r="I29" s="77">
        <f t="shared" ref="I29:K29" si="9">H29</f>
        <v>0.37909090909090909</v>
      </c>
      <c r="J29" s="77">
        <f t="shared" si="9"/>
        <v>0.37909090909090909</v>
      </c>
      <c r="K29" s="77">
        <f t="shared" si="9"/>
        <v>0.37909090909090909</v>
      </c>
    </row>
    <row r="30" spans="1:38" x14ac:dyDescent="0.25">
      <c r="A30" s="56"/>
      <c r="B30" s="57"/>
      <c r="C30" s="57"/>
      <c r="D30" s="57"/>
      <c r="E30" s="57"/>
      <c r="F30" s="57"/>
      <c r="G30" s="10"/>
    </row>
    <row r="31" spans="1:38" x14ac:dyDescent="0.25">
      <c r="A31" s="48" t="s">
        <v>15</v>
      </c>
      <c r="B31" s="61">
        <v>5.04</v>
      </c>
      <c r="C31" s="61">
        <v>5.1100000000000003</v>
      </c>
      <c r="D31" s="61">
        <v>5.77</v>
      </c>
      <c r="E31" s="61">
        <v>5.72</v>
      </c>
      <c r="F31" s="61">
        <v>6.83</v>
      </c>
      <c r="G31" s="10"/>
    </row>
    <row r="32" spans="1:38" x14ac:dyDescent="0.25">
      <c r="A32" s="56" t="s">
        <v>16</v>
      </c>
      <c r="B32" s="57" t="s">
        <v>6</v>
      </c>
      <c r="C32" s="57" t="s">
        <v>6</v>
      </c>
      <c r="D32" s="57" t="s">
        <v>6</v>
      </c>
      <c r="E32" s="57" t="s">
        <v>6</v>
      </c>
      <c r="F32" s="57" t="s">
        <v>6</v>
      </c>
      <c r="G32" s="10"/>
    </row>
    <row r="33" spans="1:11" x14ac:dyDescent="0.25">
      <c r="A33" s="48" t="s">
        <v>100</v>
      </c>
      <c r="B33" s="61">
        <v>5.04</v>
      </c>
      <c r="C33" s="61">
        <v>5.1100000000000003</v>
      </c>
      <c r="D33" s="61">
        <v>5.77</v>
      </c>
      <c r="E33" s="61">
        <v>5.72</v>
      </c>
      <c r="F33" s="61">
        <v>6.83</v>
      </c>
      <c r="G33" s="10"/>
    </row>
    <row r="34" spans="1:11" x14ac:dyDescent="0.25">
      <c r="A34" s="56" t="s">
        <v>17</v>
      </c>
      <c r="B34" s="57" t="s">
        <v>6</v>
      </c>
      <c r="C34" s="57" t="s">
        <v>6</v>
      </c>
      <c r="D34" s="57" t="s">
        <v>6</v>
      </c>
      <c r="E34" s="57" t="s">
        <v>6</v>
      </c>
      <c r="F34" s="57" t="s">
        <v>6</v>
      </c>
      <c r="G34" s="10"/>
    </row>
    <row r="35" spans="1:11" x14ac:dyDescent="0.25">
      <c r="A35" s="56"/>
      <c r="B35" s="57"/>
      <c r="C35" s="57"/>
      <c r="D35" s="57"/>
      <c r="E35" s="57"/>
      <c r="F35" s="57"/>
      <c r="G35" s="10"/>
    </row>
    <row r="36" spans="1:11" x14ac:dyDescent="0.25">
      <c r="A36" s="52" t="s">
        <v>18</v>
      </c>
      <c r="B36" s="53">
        <v>5.04</v>
      </c>
      <c r="C36" s="53">
        <v>5.1100000000000003</v>
      </c>
      <c r="D36" s="53">
        <v>5.77</v>
      </c>
      <c r="E36" s="53">
        <v>5.72</v>
      </c>
      <c r="F36" s="53">
        <v>6.83</v>
      </c>
      <c r="G36" s="70">
        <f>G37*G6</f>
        <v>6.9984044384273325</v>
      </c>
      <c r="H36" s="71">
        <f t="shared" ref="H36:K36" si="10">H37*H6</f>
        <v>7.135283698871369</v>
      </c>
      <c r="I36" s="71">
        <f t="shared" si="10"/>
        <v>7.2935796264730364</v>
      </c>
      <c r="J36" s="71">
        <f t="shared" si="10"/>
        <v>7.5125066463683421</v>
      </c>
      <c r="K36" s="71">
        <f t="shared" si="10"/>
        <v>7.6925541555540882</v>
      </c>
    </row>
    <row r="37" spans="1:11" x14ac:dyDescent="0.25">
      <c r="A37" s="66" t="s">
        <v>109</v>
      </c>
      <c r="B37" s="67">
        <f>B36/B6</f>
        <v>5.9294117647058824E-2</v>
      </c>
      <c r="C37" s="67">
        <f t="shared" ref="C37:F37" si="11">C36/C6</f>
        <v>6.5512820512820522E-2</v>
      </c>
      <c r="D37" s="67">
        <f t="shared" si="11"/>
        <v>7.1234567901234558E-2</v>
      </c>
      <c r="E37" s="67">
        <f t="shared" si="11"/>
        <v>6.6511627906976747E-2</v>
      </c>
      <c r="F37" s="67">
        <f t="shared" si="11"/>
        <v>8.1309523809523804E-2</v>
      </c>
      <c r="G37" s="68">
        <f>F37</f>
        <v>8.1309523809523804E-2</v>
      </c>
      <c r="H37" s="72">
        <f>G37</f>
        <v>8.1309523809523804E-2</v>
      </c>
      <c r="I37" s="72">
        <f t="shared" ref="I37:K37" si="12">H37</f>
        <v>8.1309523809523804E-2</v>
      </c>
      <c r="J37" s="72">
        <f t="shared" si="12"/>
        <v>8.1309523809523804E-2</v>
      </c>
      <c r="K37" s="72">
        <f t="shared" si="12"/>
        <v>8.1309523809523804E-2</v>
      </c>
    </row>
    <row r="38" spans="1:11" x14ac:dyDescent="0.25">
      <c r="A38" s="48"/>
      <c r="B38" s="61"/>
      <c r="C38" s="61"/>
      <c r="D38" s="61"/>
      <c r="E38" s="61"/>
      <c r="F38" s="61"/>
      <c r="G38" s="10"/>
    </row>
    <row r="39" spans="1:11" x14ac:dyDescent="0.25">
      <c r="A39" s="48" t="s">
        <v>101</v>
      </c>
      <c r="B39" s="61">
        <v>5.04</v>
      </c>
      <c r="C39" s="61">
        <v>5.1100000000000003</v>
      </c>
      <c r="D39" s="61">
        <v>5.77</v>
      </c>
      <c r="E39" s="61">
        <v>5.72</v>
      </c>
      <c r="F39" s="61">
        <v>6.83</v>
      </c>
      <c r="G39" s="10"/>
    </row>
    <row r="40" spans="1:11" x14ac:dyDescent="0.25">
      <c r="A40" s="48" t="s">
        <v>102</v>
      </c>
      <c r="B40" s="61">
        <v>5.04</v>
      </c>
      <c r="C40" s="61">
        <v>5.1100000000000003</v>
      </c>
      <c r="D40" s="61">
        <v>5.77</v>
      </c>
      <c r="E40" s="61">
        <v>5.72</v>
      </c>
      <c r="F40" s="61">
        <v>6.83</v>
      </c>
      <c r="G40" s="10"/>
    </row>
    <row r="41" spans="1:11" x14ac:dyDescent="0.25">
      <c r="A41" s="48"/>
      <c r="B41" s="61"/>
      <c r="C41" s="61"/>
      <c r="D41" s="61"/>
      <c r="E41" s="61"/>
      <c r="F41" s="61"/>
      <c r="G41" s="10"/>
    </row>
    <row r="42" spans="1:11" ht="15" customHeight="1" x14ac:dyDescent="0.25">
      <c r="A42" s="44" t="s">
        <v>19</v>
      </c>
      <c r="B42" s="45"/>
      <c r="C42" s="45"/>
      <c r="D42" s="45"/>
      <c r="E42" s="45"/>
      <c r="F42" s="45"/>
      <c r="G42" s="10"/>
    </row>
    <row r="43" spans="1:11" ht="15" customHeight="1" x14ac:dyDescent="0.25">
      <c r="A43" s="44"/>
      <c r="B43" s="45"/>
      <c r="C43" s="45"/>
      <c r="D43" s="45"/>
      <c r="E43" s="45"/>
      <c r="F43" s="45"/>
      <c r="G43" s="10"/>
    </row>
    <row r="44" spans="1:11" x14ac:dyDescent="0.25">
      <c r="A44" s="56" t="s">
        <v>20</v>
      </c>
      <c r="B44" s="57">
        <v>9.65</v>
      </c>
      <c r="C44" s="57">
        <v>9.7899999999999991</v>
      </c>
      <c r="D44" s="57">
        <v>9.85</v>
      </c>
      <c r="E44" s="57">
        <v>10</v>
      </c>
      <c r="F44" s="57">
        <v>10</v>
      </c>
      <c r="G44" s="10"/>
    </row>
    <row r="45" spans="1:11" x14ac:dyDescent="0.25">
      <c r="A45" s="56" t="s">
        <v>103</v>
      </c>
      <c r="B45" s="57">
        <v>0.52</v>
      </c>
      <c r="C45" s="57">
        <v>0.52</v>
      </c>
      <c r="D45" s="57">
        <v>0.59</v>
      </c>
      <c r="E45" s="57">
        <v>0.56999999999999995</v>
      </c>
      <c r="F45" s="57">
        <v>0.68</v>
      </c>
      <c r="G45" s="10"/>
    </row>
    <row r="46" spans="1:11" x14ac:dyDescent="0.25">
      <c r="A46" s="56" t="s">
        <v>104</v>
      </c>
      <c r="B46" s="57">
        <v>0.52</v>
      </c>
      <c r="C46" s="57">
        <v>0.52</v>
      </c>
      <c r="D46" s="57">
        <v>0.59</v>
      </c>
      <c r="E46" s="57">
        <v>0.56999999999999995</v>
      </c>
      <c r="F46" s="57">
        <v>0.68</v>
      </c>
      <c r="G46" s="10"/>
    </row>
    <row r="47" spans="1:11" x14ac:dyDescent="0.25">
      <c r="A47" s="56" t="s">
        <v>21</v>
      </c>
      <c r="B47" s="57">
        <v>0</v>
      </c>
      <c r="C47" s="57" t="s">
        <v>6</v>
      </c>
      <c r="D47" s="57" t="s">
        <v>6</v>
      </c>
      <c r="E47" s="57" t="s">
        <v>6</v>
      </c>
      <c r="F47" s="57" t="s">
        <v>6</v>
      </c>
      <c r="G47" s="10"/>
    </row>
    <row r="48" spans="1:11" x14ac:dyDescent="0.25">
      <c r="A48" s="56" t="s">
        <v>22</v>
      </c>
      <c r="B48" s="57">
        <v>9.75</v>
      </c>
      <c r="C48" s="57">
        <v>9.7899999999999991</v>
      </c>
      <c r="D48" s="57">
        <v>9.86</v>
      </c>
      <c r="E48" s="57">
        <v>10</v>
      </c>
      <c r="F48" s="57">
        <v>10</v>
      </c>
      <c r="G48" s="10"/>
    </row>
    <row r="49" spans="1:7" x14ac:dyDescent="0.25">
      <c r="A49" s="56" t="s">
        <v>105</v>
      </c>
      <c r="B49" s="57">
        <v>0.52</v>
      </c>
      <c r="C49" s="57">
        <v>0.52</v>
      </c>
      <c r="D49" s="57">
        <v>0.59</v>
      </c>
      <c r="E49" s="57">
        <v>0.56999999999999995</v>
      </c>
      <c r="F49" s="57">
        <v>0.68</v>
      </c>
      <c r="G49" s="10"/>
    </row>
    <row r="50" spans="1:7" x14ac:dyDescent="0.25">
      <c r="A50" s="56" t="s">
        <v>106</v>
      </c>
      <c r="B50" s="57">
        <v>0.52</v>
      </c>
      <c r="C50" s="57">
        <v>0.52</v>
      </c>
      <c r="D50" s="57">
        <v>0.59</v>
      </c>
      <c r="E50" s="57">
        <v>0.56999999999999995</v>
      </c>
      <c r="F50" s="57">
        <v>0.68</v>
      </c>
      <c r="G50" s="10"/>
    </row>
    <row r="51" spans="1:7" x14ac:dyDescent="0.25">
      <c r="A51" s="56"/>
      <c r="B51" s="57"/>
      <c r="C51" s="57"/>
      <c r="D51" s="57"/>
      <c r="E51" s="57"/>
      <c r="F51" s="57"/>
      <c r="G51" s="10"/>
    </row>
    <row r="52" spans="1:7" ht="15" customHeight="1" x14ac:dyDescent="0.25">
      <c r="A52" s="44" t="s">
        <v>23</v>
      </c>
      <c r="B52" s="45"/>
      <c r="C52" s="45"/>
      <c r="D52" s="45"/>
      <c r="E52" s="45"/>
      <c r="F52" s="45"/>
      <c r="G52" s="10"/>
    </row>
    <row r="53" spans="1:7" ht="15" customHeight="1" x14ac:dyDescent="0.25">
      <c r="A53" s="44"/>
      <c r="B53" s="45"/>
      <c r="C53" s="45"/>
      <c r="D53" s="45"/>
      <c r="E53" s="45"/>
      <c r="F53" s="45"/>
      <c r="G53" s="10"/>
    </row>
    <row r="54" spans="1:7" x14ac:dyDescent="0.25">
      <c r="A54" s="56" t="s">
        <v>24</v>
      </c>
      <c r="B54" s="57">
        <v>0.22</v>
      </c>
      <c r="C54" s="57">
        <v>0.74</v>
      </c>
      <c r="D54" s="57">
        <v>0.32</v>
      </c>
      <c r="E54" s="57">
        <v>0.32</v>
      </c>
      <c r="F54" s="57">
        <v>0.32</v>
      </c>
      <c r="G54" s="10"/>
    </row>
    <row r="55" spans="1:7" x14ac:dyDescent="0.25">
      <c r="A55" s="56" t="s">
        <v>25</v>
      </c>
      <c r="B55" s="57">
        <v>2.13</v>
      </c>
      <c r="C55" s="57">
        <v>7.28</v>
      </c>
      <c r="D55" s="57">
        <v>3.15</v>
      </c>
      <c r="E55" s="57">
        <v>3.22</v>
      </c>
      <c r="F55" s="57">
        <v>5.71</v>
      </c>
      <c r="G55" s="10"/>
    </row>
    <row r="56" spans="1:7" x14ac:dyDescent="0.25">
      <c r="A56" s="56"/>
      <c r="B56" s="57"/>
      <c r="C56" s="57"/>
      <c r="D56" s="57"/>
      <c r="E56" s="57"/>
      <c r="F56" s="57"/>
      <c r="G56" s="10"/>
    </row>
    <row r="57" spans="1:7" ht="15" customHeight="1" x14ac:dyDescent="0.25">
      <c r="A57" s="44" t="s">
        <v>26</v>
      </c>
      <c r="B57" s="45"/>
      <c r="C57" s="45"/>
      <c r="D57" s="45"/>
      <c r="E57" s="45"/>
      <c r="F57" s="45"/>
      <c r="G57" s="10"/>
    </row>
    <row r="58" spans="1:7" ht="15" customHeight="1" x14ac:dyDescent="0.25">
      <c r="A58" s="44"/>
      <c r="B58" s="45"/>
      <c r="C58" s="45"/>
      <c r="D58" s="45"/>
      <c r="E58" s="45"/>
      <c r="F58" s="45"/>
      <c r="G58" s="10"/>
    </row>
    <row r="59" spans="1:7" x14ac:dyDescent="0.25">
      <c r="A59" s="56" t="s">
        <v>27</v>
      </c>
      <c r="B59" s="57" t="s">
        <v>6</v>
      </c>
      <c r="C59" s="57" t="s">
        <v>6</v>
      </c>
      <c r="D59" s="57" t="s">
        <v>6</v>
      </c>
      <c r="E59" s="57" t="s">
        <v>6</v>
      </c>
      <c r="F59" s="57" t="s">
        <v>6</v>
      </c>
      <c r="G59" s="10"/>
    </row>
    <row r="60" spans="1:7" x14ac:dyDescent="0.25">
      <c r="A60" s="56" t="s">
        <v>28</v>
      </c>
      <c r="B60" s="57">
        <v>0.23</v>
      </c>
      <c r="C60" s="57">
        <v>0.08</v>
      </c>
      <c r="D60" s="57">
        <v>0.05</v>
      </c>
      <c r="E60" s="57">
        <v>0.04</v>
      </c>
      <c r="F60" s="57">
        <v>0.06</v>
      </c>
      <c r="G60" s="10"/>
    </row>
    <row r="61" spans="1:7" x14ac:dyDescent="0.25">
      <c r="A61" s="56"/>
      <c r="B61" s="57"/>
      <c r="C61" s="57"/>
      <c r="D61" s="57"/>
      <c r="E61" s="57"/>
      <c r="F61" s="57"/>
      <c r="G61" s="10"/>
    </row>
    <row r="62" spans="1:7" ht="15" customHeight="1" x14ac:dyDescent="0.25">
      <c r="A62" s="44" t="s">
        <v>29</v>
      </c>
      <c r="B62" s="45"/>
      <c r="C62" s="45"/>
      <c r="D62" s="45"/>
      <c r="E62" s="45"/>
      <c r="F62" s="45"/>
      <c r="G62" s="10"/>
    </row>
    <row r="63" spans="1:7" ht="15" customHeight="1" x14ac:dyDescent="0.25">
      <c r="A63" s="44"/>
      <c r="B63" s="45"/>
      <c r="C63" s="45"/>
      <c r="D63" s="45"/>
      <c r="E63" s="45"/>
      <c r="F63" s="45"/>
      <c r="G63" s="10"/>
    </row>
    <row r="64" spans="1:7" x14ac:dyDescent="0.25">
      <c r="A64" s="56" t="s">
        <v>30</v>
      </c>
      <c r="B64" s="57">
        <v>0.27</v>
      </c>
      <c r="C64" s="57">
        <v>0.23</v>
      </c>
      <c r="D64" s="57">
        <v>0.3</v>
      </c>
      <c r="E64" s="57">
        <v>0.31</v>
      </c>
      <c r="F64" s="57">
        <v>0.31</v>
      </c>
      <c r="G64" s="10"/>
    </row>
    <row r="65" spans="1:7" x14ac:dyDescent="0.25">
      <c r="A65" s="56" t="s">
        <v>31</v>
      </c>
      <c r="B65" s="57">
        <v>0</v>
      </c>
      <c r="C65" s="57">
        <v>0.39</v>
      </c>
      <c r="D65" s="57">
        <v>0.87</v>
      </c>
      <c r="E65" s="57">
        <v>1.37</v>
      </c>
      <c r="F65" s="57">
        <v>0.11</v>
      </c>
      <c r="G65" s="10"/>
    </row>
    <row r="66" spans="1:7" x14ac:dyDescent="0.25">
      <c r="A66" s="56"/>
      <c r="B66" s="57"/>
      <c r="C66" s="57"/>
      <c r="D66" s="57"/>
      <c r="E66" s="57"/>
      <c r="F66" s="57"/>
      <c r="G66" s="10"/>
    </row>
    <row r="67" spans="1:7" ht="15" customHeight="1" x14ac:dyDescent="0.25">
      <c r="A67" s="44" t="s">
        <v>32</v>
      </c>
      <c r="B67" s="45"/>
      <c r="C67" s="45"/>
      <c r="D67" s="45"/>
      <c r="E67" s="45"/>
      <c r="F67" s="45"/>
      <c r="G67" s="10"/>
    </row>
    <row r="68" spans="1:7" ht="15" customHeight="1" x14ac:dyDescent="0.25">
      <c r="A68" s="44"/>
      <c r="B68" s="45"/>
      <c r="C68" s="45"/>
      <c r="D68" s="45"/>
      <c r="E68" s="45"/>
      <c r="F68" s="45"/>
      <c r="G68" s="10"/>
    </row>
    <row r="69" spans="1:7" x14ac:dyDescent="0.25">
      <c r="A69" s="48" t="s">
        <v>33</v>
      </c>
      <c r="B69" s="61">
        <v>7.92</v>
      </c>
      <c r="C69" s="61">
        <v>8.4</v>
      </c>
      <c r="D69" s="61">
        <v>10</v>
      </c>
      <c r="E69" s="61">
        <v>11</v>
      </c>
      <c r="F69" s="61">
        <v>11</v>
      </c>
      <c r="G69" s="10"/>
    </row>
    <row r="70" spans="1:7" x14ac:dyDescent="0.25">
      <c r="A70" s="56" t="s">
        <v>34</v>
      </c>
      <c r="B70" s="57">
        <v>0</v>
      </c>
      <c r="C70" s="57">
        <v>0.14000000000000001</v>
      </c>
      <c r="D70" s="57">
        <v>0.33</v>
      </c>
      <c r="E70" s="57">
        <v>0.51</v>
      </c>
      <c r="F70" s="57">
        <v>0.04</v>
      </c>
      <c r="G70" s="10"/>
    </row>
    <row r="71" spans="1:7" x14ac:dyDescent="0.25">
      <c r="A71" s="56" t="s">
        <v>35</v>
      </c>
      <c r="B71" s="57">
        <v>2.88</v>
      </c>
      <c r="C71" s="57">
        <v>3.05</v>
      </c>
      <c r="D71" s="57">
        <v>3.91</v>
      </c>
      <c r="E71" s="57">
        <v>3.96</v>
      </c>
      <c r="F71" s="57">
        <v>3.95</v>
      </c>
      <c r="G71" s="10"/>
    </row>
    <row r="72" spans="1:7" x14ac:dyDescent="0.25">
      <c r="A72" s="48" t="s">
        <v>36</v>
      </c>
      <c r="B72" s="61">
        <v>5.04</v>
      </c>
      <c r="C72" s="61">
        <v>5.36</v>
      </c>
      <c r="D72" s="61">
        <v>6.31</v>
      </c>
      <c r="E72" s="61">
        <v>6.57</v>
      </c>
      <c r="F72" s="61">
        <v>6.9</v>
      </c>
      <c r="G72" s="10"/>
    </row>
    <row r="73" spans="1:7" x14ac:dyDescent="0.25">
      <c r="A73" s="48" t="s">
        <v>107</v>
      </c>
      <c r="B73" s="61">
        <v>5.04</v>
      </c>
      <c r="C73" s="61">
        <v>5.36</v>
      </c>
      <c r="D73" s="61">
        <v>6.31</v>
      </c>
      <c r="E73" s="61">
        <v>6.57</v>
      </c>
      <c r="F73" s="61">
        <v>6.9</v>
      </c>
      <c r="G73" s="10"/>
    </row>
    <row r="74" spans="1:7" x14ac:dyDescent="0.25">
      <c r="A74" s="56" t="s">
        <v>37</v>
      </c>
      <c r="B74" s="57">
        <v>0.52</v>
      </c>
      <c r="C74" s="57">
        <v>0.55000000000000004</v>
      </c>
      <c r="D74" s="57">
        <v>0.64</v>
      </c>
      <c r="E74" s="57">
        <v>0.65</v>
      </c>
      <c r="F74" s="57">
        <v>0.69</v>
      </c>
      <c r="G74" s="10"/>
    </row>
    <row r="75" spans="1:7" ht="15.75" thickBot="1" x14ac:dyDescent="0.3">
      <c r="A75" s="73" t="s">
        <v>38</v>
      </c>
      <c r="B75" s="57">
        <v>0.52</v>
      </c>
      <c r="C75" s="57">
        <v>0.55000000000000004</v>
      </c>
      <c r="D75" s="57">
        <v>0.64</v>
      </c>
      <c r="E75" s="57">
        <v>0.65</v>
      </c>
      <c r="F75" s="57">
        <v>0.69</v>
      </c>
      <c r="G75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9" zoomScale="90" zoomScaleNormal="90" workbookViewId="0">
      <selection activeCell="C57" sqref="C57"/>
    </sheetView>
  </sheetViews>
  <sheetFormatPr defaultRowHeight="15" x14ac:dyDescent="0.25"/>
  <cols>
    <col min="1" max="1" width="40.28515625" style="7" customWidth="1"/>
    <col min="2" max="2" width="12.7109375" style="7" bestFit="1" customWidth="1"/>
    <col min="3" max="16384" width="9.140625" style="7"/>
  </cols>
  <sheetData>
    <row r="1" spans="1:14" ht="15.75" thickBot="1" x14ac:dyDescent="0.3"/>
    <row r="2" spans="1:14" ht="33" customHeight="1" x14ac:dyDescent="0.25">
      <c r="A2" s="1" t="s">
        <v>0</v>
      </c>
      <c r="B2" s="23">
        <v>2012</v>
      </c>
      <c r="C2" s="24">
        <v>2013</v>
      </c>
      <c r="D2" s="24">
        <v>2014</v>
      </c>
      <c r="E2" s="24">
        <v>2015</v>
      </c>
      <c r="F2" s="24">
        <v>2016</v>
      </c>
      <c r="G2" s="25">
        <v>2017</v>
      </c>
      <c r="H2" s="26">
        <v>2018</v>
      </c>
      <c r="I2" s="26">
        <v>2019</v>
      </c>
      <c r="J2" s="26">
        <v>2020</v>
      </c>
      <c r="K2" s="26">
        <v>2021</v>
      </c>
      <c r="L2" s="27"/>
      <c r="M2" s="22"/>
      <c r="N2" s="22"/>
    </row>
    <row r="3" spans="1:14" ht="12" customHeight="1" x14ac:dyDescent="0.25">
      <c r="A3" s="28"/>
      <c r="B3" s="29"/>
      <c r="C3" s="30"/>
      <c r="D3" s="29"/>
      <c r="E3" s="29"/>
      <c r="F3" s="29"/>
      <c r="G3" s="31"/>
      <c r="H3" s="27"/>
      <c r="I3" s="27"/>
      <c r="J3" s="27"/>
      <c r="K3" s="27"/>
      <c r="L3" s="27"/>
      <c r="M3" s="22"/>
      <c r="N3" s="22"/>
    </row>
    <row r="4" spans="1:14" ht="15" customHeight="1" x14ac:dyDescent="0.25">
      <c r="A4" s="11" t="s">
        <v>39</v>
      </c>
      <c r="B4" s="12"/>
      <c r="C4" s="12"/>
      <c r="D4" s="12"/>
      <c r="E4" s="12"/>
      <c r="F4" s="12"/>
      <c r="G4" s="10"/>
      <c r="H4" s="22"/>
      <c r="I4" s="22"/>
      <c r="J4" s="22"/>
      <c r="K4" s="22"/>
      <c r="L4" s="22"/>
      <c r="M4" s="22"/>
      <c r="N4" s="22"/>
    </row>
    <row r="5" spans="1:14" ht="15" customHeight="1" x14ac:dyDescent="0.25">
      <c r="A5" s="11"/>
      <c r="B5" s="12"/>
      <c r="C5" s="12"/>
      <c r="D5" s="12"/>
      <c r="E5" s="12"/>
      <c r="F5" s="12"/>
      <c r="G5" s="10"/>
      <c r="H5" s="22"/>
      <c r="I5" s="22"/>
      <c r="J5" s="22"/>
      <c r="K5" s="22"/>
      <c r="L5" s="22"/>
      <c r="M5" s="22"/>
      <c r="N5" s="22"/>
    </row>
    <row r="6" spans="1:14" x14ac:dyDescent="0.25">
      <c r="A6" s="16" t="s">
        <v>40</v>
      </c>
      <c r="B6" s="17">
        <v>0.21</v>
      </c>
      <c r="C6" s="17">
        <v>0.34</v>
      </c>
      <c r="D6" s="17">
        <v>0.56000000000000005</v>
      </c>
      <c r="E6" s="17">
        <v>1.81</v>
      </c>
      <c r="F6" s="17">
        <v>7.57</v>
      </c>
      <c r="G6" s="10"/>
      <c r="H6" s="22"/>
      <c r="I6" s="22"/>
      <c r="J6" s="22"/>
      <c r="K6" s="22"/>
      <c r="L6" s="22"/>
      <c r="M6" s="22"/>
    </row>
    <row r="7" spans="1:14" x14ac:dyDescent="0.25">
      <c r="A7" s="16" t="s">
        <v>41</v>
      </c>
      <c r="B7" s="17">
        <v>20</v>
      </c>
      <c r="C7" s="17">
        <v>22</v>
      </c>
      <c r="D7" s="17">
        <v>22</v>
      </c>
      <c r="E7" s="17">
        <v>22</v>
      </c>
      <c r="F7" s="17">
        <v>21</v>
      </c>
      <c r="G7" s="10"/>
      <c r="H7" s="22"/>
      <c r="I7" s="22"/>
      <c r="J7" s="22"/>
      <c r="K7" s="22"/>
      <c r="L7" s="22"/>
      <c r="M7" s="22"/>
    </row>
    <row r="8" spans="1:14" x14ac:dyDescent="0.25">
      <c r="A8" s="16" t="s">
        <v>42</v>
      </c>
      <c r="B8" s="17">
        <v>12</v>
      </c>
      <c r="C8" s="17">
        <v>11</v>
      </c>
      <c r="D8" s="17">
        <v>14</v>
      </c>
      <c r="E8" s="17">
        <v>15</v>
      </c>
      <c r="F8" s="17">
        <v>15</v>
      </c>
      <c r="G8" s="10"/>
      <c r="H8" s="22"/>
      <c r="I8" s="22"/>
      <c r="J8" s="22"/>
      <c r="K8" s="22"/>
      <c r="L8" s="22"/>
      <c r="M8" s="22"/>
    </row>
    <row r="9" spans="1:14" x14ac:dyDescent="0.25">
      <c r="A9" s="16" t="s">
        <v>43</v>
      </c>
      <c r="B9" s="17">
        <v>2.4300000000000002</v>
      </c>
      <c r="C9" s="17">
        <v>2.0699999999999998</v>
      </c>
      <c r="D9" s="17">
        <v>1.39</v>
      </c>
      <c r="E9" s="17">
        <v>1.91</v>
      </c>
      <c r="F9" s="17">
        <v>1.69</v>
      </c>
      <c r="G9" s="10"/>
      <c r="H9" s="22"/>
      <c r="I9" s="22"/>
      <c r="J9" s="22"/>
      <c r="K9" s="22"/>
      <c r="L9" s="22"/>
      <c r="M9" s="22"/>
    </row>
    <row r="10" spans="1:14" x14ac:dyDescent="0.25">
      <c r="A10" s="16" t="s">
        <v>44</v>
      </c>
      <c r="B10" s="17">
        <v>0.28000000000000003</v>
      </c>
      <c r="C10" s="17">
        <v>0.16</v>
      </c>
      <c r="D10" s="17">
        <v>0.8</v>
      </c>
      <c r="E10" s="17">
        <v>0.97</v>
      </c>
      <c r="F10" s="17">
        <v>0.89</v>
      </c>
      <c r="G10" s="10"/>
      <c r="H10" s="22"/>
      <c r="I10" s="22"/>
      <c r="J10" s="22"/>
      <c r="K10" s="22"/>
      <c r="L10" s="22"/>
      <c r="M10" s="22"/>
    </row>
    <row r="11" spans="1:14" x14ac:dyDescent="0.25">
      <c r="A11" s="16"/>
      <c r="B11" s="17"/>
      <c r="C11" s="17"/>
      <c r="D11" s="17"/>
      <c r="E11" s="17"/>
      <c r="F11" s="17"/>
      <c r="G11" s="10"/>
      <c r="H11" s="22"/>
      <c r="I11" s="22"/>
      <c r="J11" s="22"/>
      <c r="K11" s="22"/>
      <c r="L11" s="22"/>
      <c r="M11" s="22"/>
    </row>
    <row r="12" spans="1:14" x14ac:dyDescent="0.25">
      <c r="A12" s="13" t="s">
        <v>45</v>
      </c>
      <c r="B12" s="18">
        <v>35</v>
      </c>
      <c r="C12" s="18">
        <v>35</v>
      </c>
      <c r="D12" s="18">
        <v>38</v>
      </c>
      <c r="E12" s="18">
        <v>43</v>
      </c>
      <c r="F12" s="18">
        <v>46</v>
      </c>
      <c r="G12" s="10"/>
      <c r="H12" s="22"/>
      <c r="I12" s="22"/>
      <c r="J12" s="22"/>
      <c r="K12" s="22"/>
      <c r="L12" s="22"/>
      <c r="M12" s="22"/>
    </row>
    <row r="13" spans="1:14" x14ac:dyDescent="0.25">
      <c r="A13" s="13"/>
      <c r="B13" s="18"/>
      <c r="C13" s="18"/>
      <c r="D13" s="18"/>
      <c r="E13" s="18"/>
      <c r="F13" s="18"/>
      <c r="G13" s="10"/>
      <c r="H13" s="22"/>
      <c r="I13" s="22"/>
      <c r="J13" s="22"/>
      <c r="K13" s="22"/>
      <c r="L13" s="22"/>
      <c r="M13" s="22"/>
    </row>
    <row r="14" spans="1:14" x14ac:dyDescent="0.25">
      <c r="A14" s="16" t="s">
        <v>46</v>
      </c>
      <c r="B14" s="17">
        <v>0.51</v>
      </c>
      <c r="C14" s="17">
        <v>0.74</v>
      </c>
      <c r="D14" s="17">
        <v>0.59</v>
      </c>
      <c r="E14" s="17">
        <v>0.53</v>
      </c>
      <c r="F14" s="17">
        <v>0.43</v>
      </c>
      <c r="G14" s="10"/>
      <c r="H14" s="22"/>
      <c r="I14" s="22"/>
      <c r="J14" s="22"/>
      <c r="K14" s="22"/>
      <c r="L14" s="22"/>
      <c r="M14" s="22"/>
    </row>
    <row r="15" spans="1:14" x14ac:dyDescent="0.25">
      <c r="A15" s="16" t="s">
        <v>47</v>
      </c>
      <c r="B15" s="17">
        <v>1.1299999999999999</v>
      </c>
      <c r="C15" s="17">
        <v>1.1299999999999999</v>
      </c>
      <c r="D15" s="17">
        <v>1.1299999999999999</v>
      </c>
      <c r="E15" s="17">
        <v>1.1299999999999999</v>
      </c>
      <c r="F15" s="17">
        <v>1.1299999999999999</v>
      </c>
      <c r="G15" s="10"/>
      <c r="H15" s="22"/>
      <c r="I15" s="22"/>
      <c r="J15" s="22"/>
      <c r="K15" s="22"/>
      <c r="L15" s="22"/>
      <c r="M15" s="22"/>
    </row>
    <row r="16" spans="1:14" x14ac:dyDescent="0.25">
      <c r="A16" s="16" t="s">
        <v>48</v>
      </c>
      <c r="B16" s="17">
        <v>5.97</v>
      </c>
      <c r="C16" s="17">
        <v>5.99</v>
      </c>
      <c r="D16" s="17">
        <v>5.25</v>
      </c>
      <c r="E16" s="17">
        <v>4.51</v>
      </c>
      <c r="F16" s="17">
        <v>3.88</v>
      </c>
      <c r="G16" s="10"/>
      <c r="H16" s="22"/>
      <c r="I16" s="22"/>
      <c r="J16" s="22"/>
      <c r="K16" s="22"/>
      <c r="L16" s="22"/>
      <c r="M16" s="22"/>
    </row>
    <row r="17" spans="1:13" x14ac:dyDescent="0.25">
      <c r="A17" s="16" t="s">
        <v>49</v>
      </c>
      <c r="B17" s="17" t="s">
        <v>6</v>
      </c>
      <c r="C17" s="17" t="s">
        <v>6</v>
      </c>
      <c r="D17" s="17" t="s">
        <v>6</v>
      </c>
      <c r="E17" s="17" t="s">
        <v>6</v>
      </c>
      <c r="F17" s="17" t="s">
        <v>6</v>
      </c>
      <c r="G17" s="10"/>
      <c r="H17" s="22"/>
      <c r="I17" s="22"/>
      <c r="J17" s="22"/>
      <c r="K17" s="22"/>
      <c r="L17" s="22"/>
      <c r="M17" s="22"/>
    </row>
    <row r="18" spans="1:13" x14ac:dyDescent="0.25">
      <c r="A18" s="16" t="s">
        <v>50</v>
      </c>
      <c r="B18" s="17" t="s">
        <v>6</v>
      </c>
      <c r="C18" s="17" t="s">
        <v>6</v>
      </c>
      <c r="D18" s="17" t="s">
        <v>6</v>
      </c>
      <c r="E18" s="17" t="s">
        <v>6</v>
      </c>
      <c r="F18" s="17" t="s">
        <v>6</v>
      </c>
      <c r="G18" s="10"/>
      <c r="H18" s="22"/>
      <c r="I18" s="22"/>
      <c r="J18" s="22"/>
      <c r="K18" s="22"/>
      <c r="L18" s="22"/>
      <c r="M18" s="22"/>
    </row>
    <row r="19" spans="1:13" x14ac:dyDescent="0.25">
      <c r="A19" s="16" t="s">
        <v>51</v>
      </c>
      <c r="B19" s="17">
        <v>0.11</v>
      </c>
      <c r="C19" s="17">
        <v>0.08</v>
      </c>
      <c r="D19" s="17">
        <v>0.08</v>
      </c>
      <c r="E19" s="17">
        <v>0.13</v>
      </c>
      <c r="F19" s="17">
        <v>0.19</v>
      </c>
      <c r="G19" s="10"/>
      <c r="H19" s="22"/>
      <c r="I19" s="22"/>
      <c r="J19" s="22"/>
      <c r="K19" s="22"/>
      <c r="L19" s="22"/>
      <c r="M19" s="22"/>
    </row>
    <row r="20" spans="1:13" x14ac:dyDescent="0.25">
      <c r="A20" s="16"/>
      <c r="B20" s="17"/>
      <c r="C20" s="17"/>
      <c r="D20" s="17"/>
      <c r="E20" s="17"/>
      <c r="F20" s="17"/>
      <c r="G20" s="10"/>
      <c r="H20" s="22"/>
      <c r="I20" s="22"/>
      <c r="J20" s="22"/>
      <c r="K20" s="22"/>
      <c r="L20" s="22"/>
      <c r="M20" s="22"/>
    </row>
    <row r="21" spans="1:13" x14ac:dyDescent="0.25">
      <c r="A21" s="13" t="s">
        <v>52</v>
      </c>
      <c r="B21" s="18">
        <v>45</v>
      </c>
      <c r="C21" s="18">
        <v>44</v>
      </c>
      <c r="D21" s="18">
        <v>46</v>
      </c>
      <c r="E21" s="18">
        <v>50</v>
      </c>
      <c r="F21" s="18">
        <v>52</v>
      </c>
      <c r="G21" s="10"/>
      <c r="H21" s="22"/>
      <c r="I21" s="22"/>
      <c r="J21" s="22"/>
      <c r="K21" s="22"/>
      <c r="L21" s="22"/>
      <c r="M21" s="22"/>
    </row>
    <row r="22" spans="1:13" x14ac:dyDescent="0.25">
      <c r="A22" s="13"/>
      <c r="B22" s="18"/>
      <c r="C22" s="18"/>
      <c r="D22" s="18"/>
      <c r="E22" s="18"/>
      <c r="F22" s="18"/>
      <c r="G22" s="10"/>
      <c r="H22" s="22"/>
      <c r="I22" s="22"/>
      <c r="J22" s="22"/>
      <c r="K22" s="22"/>
      <c r="L22" s="22"/>
      <c r="M22" s="22"/>
    </row>
    <row r="23" spans="1:13" x14ac:dyDescent="0.25">
      <c r="A23" s="19" t="s">
        <v>124</v>
      </c>
      <c r="B23" s="98">
        <f>B12-B35</f>
        <v>25.05</v>
      </c>
      <c r="C23" s="20">
        <f t="shared" ref="C23:F23" si="0">C12-C35</f>
        <v>24</v>
      </c>
      <c r="D23" s="20">
        <f t="shared" si="0"/>
        <v>28</v>
      </c>
      <c r="E23" s="20">
        <f t="shared" si="0"/>
        <v>33</v>
      </c>
      <c r="F23" s="20">
        <f t="shared" si="0"/>
        <v>34</v>
      </c>
      <c r="G23" s="100">
        <f>G24*'Income Statement'!G6</f>
        <v>35.289172600210449</v>
      </c>
      <c r="H23" s="101">
        <f>H24*'Income Statement'!H6</f>
        <v>36.856926631944638</v>
      </c>
      <c r="I23" s="101">
        <f>I24*'Income Statement'!I6</f>
        <v>38.571609971918896</v>
      </c>
      <c r="J23" s="101">
        <f>J24*'Income Statement'!J6</f>
        <v>40.653330256189449</v>
      </c>
      <c r="K23" s="101">
        <f>K24*'Income Statement'!K6</f>
        <v>42.573725780372556</v>
      </c>
      <c r="L23" s="99"/>
      <c r="M23" s="22"/>
    </row>
    <row r="24" spans="1:13" x14ac:dyDescent="0.25">
      <c r="A24" s="79" t="s">
        <v>125</v>
      </c>
      <c r="B24" s="102">
        <f>B23/'Income Statement'!B6</f>
        <v>0.29470588235294121</v>
      </c>
      <c r="C24" s="102">
        <f>C23/'Income Statement'!C6</f>
        <v>0.30769230769230771</v>
      </c>
      <c r="D24" s="102">
        <f>D23/'Income Statement'!D6</f>
        <v>0.34567901234567899</v>
      </c>
      <c r="E24" s="102">
        <f>E23/'Income Statement'!E6</f>
        <v>0.38372093023255816</v>
      </c>
      <c r="F24" s="102">
        <f>F23/'Income Statement'!F6</f>
        <v>0.40476190476190477</v>
      </c>
      <c r="G24" s="103">
        <v>0.41</v>
      </c>
      <c r="H24" s="104">
        <v>0.42</v>
      </c>
      <c r="I24" s="104">
        <v>0.43</v>
      </c>
      <c r="J24" s="104">
        <v>0.44</v>
      </c>
      <c r="K24" s="104">
        <v>0.45</v>
      </c>
      <c r="L24" s="22"/>
      <c r="M24" s="22"/>
    </row>
    <row r="25" spans="1:13" x14ac:dyDescent="0.25">
      <c r="A25" s="79"/>
      <c r="B25" s="18"/>
      <c r="C25" s="18"/>
      <c r="D25" s="18"/>
      <c r="E25" s="18"/>
      <c r="F25" s="18"/>
      <c r="G25" s="10"/>
      <c r="H25" s="22"/>
      <c r="I25" s="22"/>
      <c r="J25" s="22"/>
      <c r="K25" s="22"/>
      <c r="L25" s="22"/>
      <c r="M25" s="22"/>
    </row>
    <row r="26" spans="1:13" x14ac:dyDescent="0.25">
      <c r="A26" s="79"/>
      <c r="B26" s="18"/>
      <c r="C26" s="18"/>
      <c r="D26" s="18"/>
      <c r="E26" s="18"/>
      <c r="F26" s="18"/>
      <c r="G26" s="10"/>
      <c r="H26" s="22"/>
      <c r="I26" s="22"/>
      <c r="J26" s="22"/>
      <c r="K26" s="22"/>
      <c r="L26" s="22"/>
      <c r="M26" s="22"/>
    </row>
    <row r="27" spans="1:13" ht="15" customHeight="1" x14ac:dyDescent="0.25">
      <c r="A27" s="11" t="s">
        <v>53</v>
      </c>
      <c r="B27" s="12"/>
      <c r="C27" s="12"/>
      <c r="D27" s="12"/>
      <c r="E27" s="12"/>
      <c r="F27" s="12"/>
      <c r="G27" s="10"/>
      <c r="H27" s="22"/>
      <c r="I27" s="22"/>
      <c r="J27" s="22"/>
      <c r="K27" s="22"/>
      <c r="L27" s="22"/>
      <c r="M27" s="22"/>
    </row>
    <row r="28" spans="1:13" ht="15" customHeight="1" x14ac:dyDescent="0.25">
      <c r="A28" s="11"/>
      <c r="B28" s="12"/>
      <c r="C28" s="12"/>
      <c r="D28" s="12"/>
      <c r="E28" s="12"/>
      <c r="F28" s="12"/>
      <c r="G28" s="10"/>
      <c r="H28" s="22"/>
      <c r="I28" s="22"/>
      <c r="J28" s="22"/>
      <c r="K28" s="22"/>
      <c r="L28" s="22"/>
      <c r="M28" s="22"/>
    </row>
    <row r="29" spans="1:13" x14ac:dyDescent="0.25">
      <c r="A29" s="16" t="s">
        <v>54</v>
      </c>
      <c r="B29" s="17">
        <v>6.09</v>
      </c>
      <c r="C29" s="17">
        <v>7.38</v>
      </c>
      <c r="D29" s="17">
        <v>5.07</v>
      </c>
      <c r="E29" s="17">
        <v>4.47</v>
      </c>
      <c r="F29" s="17">
        <v>4.6399999999999997</v>
      </c>
      <c r="G29" s="10"/>
      <c r="H29" s="22"/>
      <c r="I29" s="22"/>
      <c r="J29" s="22"/>
      <c r="K29" s="22"/>
      <c r="L29" s="22"/>
      <c r="M29" s="22"/>
    </row>
    <row r="30" spans="1:13" x14ac:dyDescent="0.25">
      <c r="A30" s="16" t="s">
        <v>55</v>
      </c>
      <c r="B30" s="17">
        <v>2.46</v>
      </c>
      <c r="C30" s="17">
        <v>2.48</v>
      </c>
      <c r="D30" s="17">
        <v>3.66</v>
      </c>
      <c r="E30" s="17">
        <v>4.08</v>
      </c>
      <c r="F30" s="17">
        <v>3.44</v>
      </c>
      <c r="G30" s="10"/>
      <c r="H30" s="22"/>
      <c r="I30" s="22"/>
      <c r="J30" s="22"/>
      <c r="K30" s="22"/>
      <c r="L30" s="22"/>
      <c r="M30" s="22"/>
    </row>
    <row r="31" spans="1:13" x14ac:dyDescent="0.25">
      <c r="A31" s="16" t="s">
        <v>56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0"/>
      <c r="H31" s="22"/>
      <c r="I31" s="22"/>
      <c r="J31" s="22"/>
      <c r="K31" s="22"/>
      <c r="L31" s="22"/>
      <c r="M31" s="22"/>
    </row>
    <row r="32" spans="1:13" x14ac:dyDescent="0.25">
      <c r="A32" s="16" t="s">
        <v>57</v>
      </c>
      <c r="B32" s="17" t="s">
        <v>6</v>
      </c>
      <c r="C32" s="17" t="s">
        <v>6</v>
      </c>
      <c r="D32" s="17" t="s">
        <v>6</v>
      </c>
      <c r="E32" s="17" t="s">
        <v>6</v>
      </c>
      <c r="F32" s="17" t="s">
        <v>6</v>
      </c>
      <c r="G32" s="10"/>
      <c r="H32" s="22"/>
      <c r="I32" s="22"/>
      <c r="J32" s="22"/>
      <c r="K32" s="22"/>
      <c r="L32" s="22"/>
      <c r="M32" s="22"/>
    </row>
    <row r="33" spans="1:13" x14ac:dyDescent="0.25">
      <c r="A33" s="16" t="s">
        <v>58</v>
      </c>
      <c r="B33" s="17">
        <v>1.39</v>
      </c>
      <c r="C33" s="17">
        <v>1.5</v>
      </c>
      <c r="D33" s="17">
        <v>1.58</v>
      </c>
      <c r="E33" s="17">
        <v>1.83</v>
      </c>
      <c r="F33" s="17">
        <v>4.1100000000000003</v>
      </c>
      <c r="G33" s="10"/>
      <c r="H33" s="22"/>
      <c r="I33" s="22"/>
      <c r="J33" s="22"/>
      <c r="K33" s="22"/>
      <c r="L33" s="22"/>
      <c r="M33" s="22"/>
    </row>
    <row r="34" spans="1:13" x14ac:dyDescent="0.25">
      <c r="A34" s="16"/>
      <c r="B34" s="17"/>
      <c r="C34" s="17"/>
      <c r="D34" s="17"/>
      <c r="E34" s="17"/>
      <c r="F34" s="17"/>
      <c r="G34" s="10"/>
      <c r="H34" s="22"/>
      <c r="I34" s="22"/>
      <c r="J34" s="22"/>
      <c r="K34" s="22"/>
      <c r="L34" s="22"/>
      <c r="M34" s="22"/>
    </row>
    <row r="35" spans="1:13" x14ac:dyDescent="0.25">
      <c r="A35" s="13" t="s">
        <v>59</v>
      </c>
      <c r="B35" s="18">
        <v>9.9499999999999993</v>
      </c>
      <c r="C35" s="18">
        <v>11</v>
      </c>
      <c r="D35" s="18">
        <v>10</v>
      </c>
      <c r="E35" s="18">
        <v>10</v>
      </c>
      <c r="F35" s="18">
        <v>12</v>
      </c>
      <c r="G35" s="10"/>
      <c r="H35" s="22"/>
      <c r="I35" s="22"/>
      <c r="J35" s="22"/>
      <c r="K35" s="22"/>
      <c r="L35" s="22"/>
      <c r="M35" s="22"/>
    </row>
    <row r="36" spans="1:13" x14ac:dyDescent="0.25">
      <c r="A36" s="13"/>
      <c r="B36" s="18"/>
      <c r="C36" s="18"/>
      <c r="D36" s="18"/>
      <c r="E36" s="18"/>
      <c r="F36" s="18"/>
      <c r="G36" s="10"/>
      <c r="H36" s="22"/>
      <c r="I36" s="22"/>
      <c r="J36" s="22"/>
      <c r="K36" s="22"/>
      <c r="L36" s="22"/>
      <c r="M36" s="22"/>
    </row>
    <row r="37" spans="1:13" x14ac:dyDescent="0.25">
      <c r="A37" s="16" t="s">
        <v>60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0"/>
      <c r="H37" s="22"/>
      <c r="I37" s="22"/>
      <c r="J37" s="22"/>
      <c r="K37" s="22"/>
      <c r="L37" s="22"/>
      <c r="M37" s="22"/>
    </row>
    <row r="38" spans="1:13" x14ac:dyDescent="0.25">
      <c r="A38" s="16" t="s">
        <v>61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0"/>
      <c r="H38" s="22"/>
      <c r="I38" s="22"/>
      <c r="J38" s="22"/>
      <c r="K38" s="22"/>
      <c r="L38" s="22"/>
      <c r="M38" s="22"/>
    </row>
    <row r="39" spans="1:13" x14ac:dyDescent="0.25">
      <c r="A39" s="13" t="s">
        <v>62</v>
      </c>
      <c r="B39" s="18" t="s">
        <v>6</v>
      </c>
      <c r="C39" s="18" t="s">
        <v>6</v>
      </c>
      <c r="D39" s="18" t="s">
        <v>6</v>
      </c>
      <c r="E39" s="18" t="s">
        <v>6</v>
      </c>
      <c r="F39" s="18" t="s">
        <v>6</v>
      </c>
      <c r="G39" s="10"/>
      <c r="H39" s="22"/>
      <c r="I39" s="22"/>
      <c r="J39" s="22"/>
      <c r="K39" s="22"/>
      <c r="L39" s="22"/>
      <c r="M39" s="22"/>
    </row>
    <row r="40" spans="1:13" x14ac:dyDescent="0.25">
      <c r="A40" s="16" t="s">
        <v>16</v>
      </c>
      <c r="B40" s="17" t="s">
        <v>6</v>
      </c>
      <c r="C40" s="17" t="s">
        <v>6</v>
      </c>
      <c r="D40" s="17" t="s">
        <v>6</v>
      </c>
      <c r="E40" s="17" t="s">
        <v>6</v>
      </c>
      <c r="F40" s="17" t="s">
        <v>6</v>
      </c>
      <c r="G40" s="10"/>
      <c r="H40" s="22"/>
      <c r="I40" s="22"/>
      <c r="J40" s="22"/>
      <c r="K40" s="22"/>
      <c r="L40" s="22"/>
      <c r="M40" s="22"/>
    </row>
    <row r="41" spans="1:13" x14ac:dyDescent="0.25">
      <c r="A41" s="16" t="s">
        <v>63</v>
      </c>
      <c r="B41" s="17" t="s">
        <v>6</v>
      </c>
      <c r="C41" s="17" t="s">
        <v>6</v>
      </c>
      <c r="D41" s="17" t="s">
        <v>6</v>
      </c>
      <c r="E41" s="17" t="s">
        <v>6</v>
      </c>
      <c r="F41" s="17">
        <v>0.21</v>
      </c>
      <c r="G41" s="10"/>
      <c r="H41" s="22"/>
      <c r="I41" s="22"/>
      <c r="J41" s="22"/>
      <c r="K41" s="22"/>
      <c r="L41" s="22"/>
      <c r="M41" s="22"/>
    </row>
    <row r="42" spans="1:13" x14ac:dyDescent="0.25">
      <c r="A42" s="16"/>
      <c r="B42" s="17"/>
      <c r="C42" s="17"/>
      <c r="D42" s="17"/>
      <c r="E42" s="17"/>
      <c r="F42" s="17"/>
      <c r="G42" s="10"/>
      <c r="H42" s="22"/>
      <c r="I42" s="22"/>
      <c r="J42" s="22"/>
      <c r="K42" s="22"/>
      <c r="L42" s="22"/>
      <c r="M42" s="22"/>
    </row>
    <row r="43" spans="1:13" x14ac:dyDescent="0.25">
      <c r="A43" s="13" t="s">
        <v>64</v>
      </c>
      <c r="B43" s="18">
        <v>9.9499999999999993</v>
      </c>
      <c r="C43" s="18">
        <v>11</v>
      </c>
      <c r="D43" s="18">
        <v>10</v>
      </c>
      <c r="E43" s="18">
        <v>10</v>
      </c>
      <c r="F43" s="18">
        <v>12</v>
      </c>
      <c r="G43" s="10"/>
      <c r="H43" s="22"/>
      <c r="I43" s="22"/>
      <c r="J43" s="22"/>
      <c r="K43" s="22"/>
      <c r="L43" s="22"/>
      <c r="M43" s="22"/>
    </row>
    <row r="44" spans="1:13" x14ac:dyDescent="0.25">
      <c r="A44" s="13"/>
      <c r="B44" s="18"/>
      <c r="C44" s="18"/>
      <c r="D44" s="18"/>
      <c r="E44" s="18"/>
      <c r="F44" s="18"/>
      <c r="G44" s="10"/>
      <c r="H44" s="22"/>
      <c r="I44" s="22"/>
      <c r="J44" s="22"/>
      <c r="K44" s="22"/>
      <c r="L44" s="22"/>
      <c r="M44" s="22"/>
    </row>
    <row r="45" spans="1:13" ht="15" customHeight="1" x14ac:dyDescent="0.25">
      <c r="A45" s="11" t="s">
        <v>65</v>
      </c>
      <c r="B45" s="12"/>
      <c r="C45" s="12"/>
      <c r="D45" s="12"/>
      <c r="E45" s="12"/>
      <c r="F45" s="12"/>
      <c r="G45" s="10"/>
      <c r="H45" s="22"/>
      <c r="I45" s="22"/>
      <c r="J45" s="22"/>
      <c r="K45" s="22"/>
      <c r="L45" s="22"/>
      <c r="M45" s="22"/>
    </row>
    <row r="46" spans="1:13" ht="15" customHeight="1" x14ac:dyDescent="0.25">
      <c r="A46" s="11"/>
      <c r="B46" s="12"/>
      <c r="C46" s="12"/>
      <c r="D46" s="12"/>
      <c r="E46" s="12"/>
      <c r="F46" s="12"/>
      <c r="G46" s="10"/>
      <c r="H46" s="22"/>
      <c r="I46" s="22"/>
      <c r="J46" s="22"/>
      <c r="K46" s="22"/>
      <c r="L46" s="22"/>
      <c r="M46" s="22"/>
    </row>
    <row r="47" spans="1:13" x14ac:dyDescent="0.25">
      <c r="A47" s="16" t="s">
        <v>66</v>
      </c>
      <c r="B47" s="17">
        <v>0.11</v>
      </c>
      <c r="C47" s="17">
        <v>0.12</v>
      </c>
      <c r="D47" s="17">
        <v>0.12</v>
      </c>
      <c r="E47" s="17">
        <v>0.12</v>
      </c>
      <c r="F47" s="17">
        <v>0.12</v>
      </c>
      <c r="G47" s="10"/>
      <c r="H47" s="22"/>
      <c r="I47" s="22"/>
      <c r="J47" s="22"/>
      <c r="K47" s="22"/>
      <c r="L47" s="22"/>
      <c r="M47" s="22"/>
    </row>
    <row r="48" spans="1:13" x14ac:dyDescent="0.25">
      <c r="A48" s="16" t="s">
        <v>67</v>
      </c>
      <c r="B48" s="17">
        <v>44</v>
      </c>
      <c r="C48" s="17">
        <v>46</v>
      </c>
      <c r="D48" s="17">
        <v>47</v>
      </c>
      <c r="E48" s="17">
        <v>49</v>
      </c>
      <c r="F48" s="17">
        <v>51</v>
      </c>
      <c r="G48" s="10"/>
      <c r="H48" s="22"/>
      <c r="I48" s="22"/>
      <c r="J48" s="22"/>
      <c r="K48" s="22"/>
      <c r="L48" s="22"/>
      <c r="M48" s="22"/>
    </row>
    <row r="49" spans="1:13" x14ac:dyDescent="0.25">
      <c r="A49" s="16" t="s">
        <v>68</v>
      </c>
      <c r="B49" s="17">
        <v>-3.67</v>
      </c>
      <c r="C49" s="17">
        <v>-5.83</v>
      </c>
      <c r="D49" s="17">
        <v>-3.22</v>
      </c>
      <c r="E49" s="17">
        <v>-0.72</v>
      </c>
      <c r="F49" s="17">
        <v>0.4</v>
      </c>
      <c r="G49" s="10"/>
      <c r="H49" s="22"/>
      <c r="I49" s="22"/>
      <c r="J49" s="22"/>
      <c r="K49" s="22"/>
      <c r="L49" s="22"/>
      <c r="M49" s="22"/>
    </row>
    <row r="50" spans="1:13" x14ac:dyDescent="0.25">
      <c r="A50" s="16" t="s">
        <v>69</v>
      </c>
      <c r="B50" s="17">
        <v>-5.39</v>
      </c>
      <c r="C50" s="17">
        <v>-7.69</v>
      </c>
      <c r="D50" s="17">
        <v>-8.15</v>
      </c>
      <c r="E50" s="17">
        <v>-8.39</v>
      </c>
      <c r="F50" s="17">
        <v>-11</v>
      </c>
      <c r="G50" s="10"/>
      <c r="H50" s="22"/>
      <c r="I50" s="22"/>
      <c r="J50" s="22"/>
      <c r="K50" s="22"/>
      <c r="L50" s="22"/>
      <c r="M50" s="22"/>
    </row>
    <row r="51" spans="1:13" x14ac:dyDescent="0.25">
      <c r="A51" s="16" t="s">
        <v>70</v>
      </c>
      <c r="B51" s="17" t="s">
        <v>6</v>
      </c>
      <c r="C51" s="17" t="s">
        <v>6</v>
      </c>
      <c r="D51" s="17" t="s">
        <v>6</v>
      </c>
      <c r="E51" s="17" t="s">
        <v>6</v>
      </c>
      <c r="F51" s="17" t="s">
        <v>6</v>
      </c>
      <c r="G51" s="10"/>
      <c r="H51" s="22"/>
      <c r="I51" s="22"/>
      <c r="J51" s="22"/>
      <c r="K51" s="22"/>
      <c r="L51" s="22"/>
      <c r="M51" s="22"/>
    </row>
    <row r="52" spans="1:13" x14ac:dyDescent="0.25">
      <c r="A52" s="16" t="s">
        <v>71</v>
      </c>
      <c r="B52" s="17" t="s">
        <v>6</v>
      </c>
      <c r="C52" s="17" t="s">
        <v>6</v>
      </c>
      <c r="D52" s="17" t="s">
        <v>6</v>
      </c>
      <c r="E52" s="17" t="s">
        <v>6</v>
      </c>
      <c r="F52" s="17" t="s">
        <v>6</v>
      </c>
      <c r="G52" s="10"/>
      <c r="H52" s="22"/>
      <c r="I52" s="22"/>
      <c r="J52" s="22"/>
      <c r="K52" s="22"/>
      <c r="L52" s="22"/>
      <c r="M52" s="22"/>
    </row>
    <row r="53" spans="1:13" x14ac:dyDescent="0.25">
      <c r="A53" s="16"/>
      <c r="B53" s="17"/>
      <c r="C53" s="17"/>
      <c r="D53" s="17"/>
      <c r="E53" s="17"/>
      <c r="F53" s="17"/>
      <c r="G53" s="10"/>
      <c r="H53" s="22"/>
      <c r="I53" s="22"/>
      <c r="J53" s="22"/>
      <c r="K53" s="22"/>
      <c r="L53" s="22"/>
      <c r="M53" s="22"/>
    </row>
    <row r="54" spans="1:13" x14ac:dyDescent="0.25">
      <c r="A54" s="13" t="s">
        <v>72</v>
      </c>
      <c r="B54" s="18">
        <v>35</v>
      </c>
      <c r="C54" s="18">
        <v>33</v>
      </c>
      <c r="D54" s="18">
        <v>36</v>
      </c>
      <c r="E54" s="18">
        <v>40</v>
      </c>
      <c r="F54" s="18">
        <v>40</v>
      </c>
      <c r="G54" s="10"/>
      <c r="H54" s="22"/>
      <c r="I54" s="22"/>
      <c r="J54" s="22"/>
      <c r="K54" s="22"/>
      <c r="L54" s="22"/>
      <c r="M54" s="22"/>
    </row>
    <row r="55" spans="1:13" x14ac:dyDescent="0.25">
      <c r="A55" s="13"/>
      <c r="B55" s="18"/>
      <c r="C55" s="18"/>
      <c r="D55" s="18"/>
      <c r="E55" s="18"/>
      <c r="F55" s="18"/>
      <c r="G55" s="10"/>
      <c r="H55" s="22"/>
      <c r="I55" s="22"/>
      <c r="J55" s="22"/>
      <c r="K55" s="22"/>
      <c r="L55" s="22"/>
      <c r="M55" s="22"/>
    </row>
    <row r="56" spans="1:13" x14ac:dyDescent="0.25">
      <c r="A56" s="13" t="s">
        <v>73</v>
      </c>
      <c r="B56" s="18">
        <v>45</v>
      </c>
      <c r="C56" s="18">
        <v>44</v>
      </c>
      <c r="D56" s="18">
        <v>46</v>
      </c>
      <c r="E56" s="18">
        <v>50</v>
      </c>
      <c r="F56" s="18">
        <v>52</v>
      </c>
      <c r="G56" s="10"/>
      <c r="H56" s="22"/>
      <c r="I56" s="22"/>
      <c r="J56" s="22"/>
      <c r="K56" s="22"/>
      <c r="L56" s="22"/>
      <c r="M56" s="22"/>
    </row>
    <row r="57" spans="1:13" x14ac:dyDescent="0.25">
      <c r="A57" s="16" t="s">
        <v>74</v>
      </c>
      <c r="B57" s="17">
        <v>9.67</v>
      </c>
      <c r="C57" s="17">
        <v>9.83</v>
      </c>
      <c r="D57" s="17">
        <v>9.86</v>
      </c>
      <c r="E57" s="17">
        <v>10</v>
      </c>
      <c r="F57" s="17">
        <v>9.9499999999999993</v>
      </c>
      <c r="G57" s="10"/>
      <c r="H57" s="22"/>
      <c r="I57" s="22"/>
      <c r="J57" s="22"/>
      <c r="K57" s="22"/>
      <c r="L57" s="22"/>
      <c r="M57" s="22"/>
    </row>
    <row r="58" spans="1:13" ht="15.75" thickBot="1" x14ac:dyDescent="0.3">
      <c r="A58" s="21" t="s">
        <v>75</v>
      </c>
      <c r="B58" s="17">
        <v>1.47</v>
      </c>
      <c r="C58" s="17">
        <v>1.87</v>
      </c>
      <c r="D58" s="17">
        <v>1.93</v>
      </c>
      <c r="E58" s="17">
        <v>1.96</v>
      </c>
      <c r="F58" s="17">
        <v>2.2999999999999998</v>
      </c>
      <c r="G58" s="10"/>
      <c r="H58" s="22"/>
      <c r="I58" s="22"/>
      <c r="J58" s="22"/>
      <c r="K58" s="22"/>
      <c r="L58" s="22"/>
      <c r="M58" s="22"/>
    </row>
    <row r="59" spans="1:13" x14ac:dyDescent="0.25">
      <c r="B59" s="22"/>
      <c r="C59" s="22"/>
      <c r="D59" s="22"/>
      <c r="E59" s="22"/>
      <c r="F59" s="78"/>
      <c r="G59" s="22"/>
      <c r="H59" s="22"/>
      <c r="I59" s="22"/>
      <c r="J59" s="22"/>
      <c r="K59" s="22"/>
      <c r="L59" s="22"/>
      <c r="M59" s="22"/>
    </row>
    <row r="60" spans="1:13" x14ac:dyDescent="0.25">
      <c r="B60" s="22"/>
      <c r="C60" s="22"/>
      <c r="D60" s="22"/>
      <c r="E60" s="22"/>
      <c r="F60" s="78"/>
      <c r="G60" s="22"/>
      <c r="H60" s="22"/>
      <c r="I60" s="22"/>
      <c r="J60" s="22"/>
      <c r="K60" s="22"/>
      <c r="L60" s="22"/>
      <c r="M60" s="22"/>
    </row>
    <row r="61" spans="1:13" x14ac:dyDescent="0.25">
      <c r="B61" s="22"/>
      <c r="C61" s="22"/>
      <c r="D61" s="22"/>
      <c r="E61" s="22"/>
      <c r="F61" s="78"/>
      <c r="G61" s="22"/>
      <c r="H61" s="22"/>
      <c r="I61" s="22"/>
      <c r="J61" s="22"/>
      <c r="K61" s="22"/>
      <c r="L61" s="22"/>
      <c r="M61" s="22"/>
    </row>
    <row r="62" spans="1:13" x14ac:dyDescent="0.25">
      <c r="A62" s="145" t="s">
        <v>156</v>
      </c>
      <c r="B62" s="146">
        <f>B12-B43</f>
        <v>25.05</v>
      </c>
      <c r="C62" s="146">
        <f t="shared" ref="C62:F62" si="1">C12-C43</f>
        <v>24</v>
      </c>
      <c r="D62" s="146">
        <f t="shared" si="1"/>
        <v>28</v>
      </c>
      <c r="E62" s="146">
        <f t="shared" si="1"/>
        <v>33</v>
      </c>
      <c r="F62" s="147">
        <f t="shared" si="1"/>
        <v>34</v>
      </c>
      <c r="G62" s="22"/>
      <c r="H62" s="22"/>
      <c r="I62" s="22"/>
      <c r="J62" s="22"/>
      <c r="K62" s="22"/>
      <c r="L62" s="22"/>
      <c r="M62" s="22"/>
    </row>
    <row r="63" spans="1:13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tabSelected="1" topLeftCell="B4" zoomScale="90" zoomScaleNormal="90" workbookViewId="0">
      <selection activeCell="P27" sqref="P27"/>
    </sheetView>
  </sheetViews>
  <sheetFormatPr defaultRowHeight="15" x14ac:dyDescent="0.25"/>
  <cols>
    <col min="1" max="1" width="39" style="7" customWidth="1"/>
    <col min="2" max="2" width="13.42578125" style="7" bestFit="1" customWidth="1"/>
    <col min="3" max="6" width="9.140625" style="7"/>
    <col min="7" max="7" width="10.7109375" style="87" customWidth="1"/>
    <col min="8" max="14" width="9.140625" style="87"/>
    <col min="15" max="15" width="9.140625" style="7"/>
    <col min="16" max="16" width="22.42578125" style="7" customWidth="1"/>
    <col min="17" max="17" width="11.7109375" style="7" customWidth="1"/>
    <col min="18" max="16384" width="9.140625" style="7"/>
  </cols>
  <sheetData>
    <row r="2" spans="1:18" ht="28.5" customHeight="1" x14ac:dyDescent="0.25">
      <c r="A2" s="1" t="s">
        <v>0</v>
      </c>
      <c r="B2" s="2">
        <v>2012</v>
      </c>
      <c r="C2" s="3">
        <v>2013</v>
      </c>
      <c r="D2" s="3">
        <v>2014</v>
      </c>
      <c r="E2" s="3">
        <v>2015</v>
      </c>
      <c r="F2" s="4">
        <v>2016</v>
      </c>
      <c r="G2" s="159" t="s">
        <v>115</v>
      </c>
      <c r="H2" s="160"/>
      <c r="I2" s="161"/>
      <c r="J2" s="82">
        <v>2017</v>
      </c>
      <c r="K2" s="83">
        <v>2018</v>
      </c>
      <c r="L2" s="83">
        <v>2019</v>
      </c>
      <c r="M2" s="83">
        <v>2020</v>
      </c>
      <c r="N2" s="83">
        <v>2021</v>
      </c>
    </row>
    <row r="3" spans="1:18" ht="15.75" thickBot="1" x14ac:dyDescent="0.3">
      <c r="A3" s="8"/>
      <c r="B3" s="9"/>
      <c r="C3" s="9"/>
      <c r="D3" s="9"/>
      <c r="E3" s="9"/>
      <c r="F3" s="9"/>
      <c r="G3" s="84"/>
      <c r="H3" s="85"/>
      <c r="I3" s="86"/>
      <c r="O3" s="127"/>
      <c r="P3" s="111"/>
      <c r="Q3" s="111"/>
      <c r="R3" s="111"/>
    </row>
    <row r="4" spans="1:18" ht="15" customHeight="1" thickBot="1" x14ac:dyDescent="0.3">
      <c r="A4" s="11" t="s">
        <v>76</v>
      </c>
      <c r="B4" s="12"/>
      <c r="C4" s="12"/>
      <c r="D4" s="12"/>
      <c r="E4" s="12"/>
      <c r="F4" s="12"/>
      <c r="G4" s="88"/>
      <c r="H4" s="89"/>
      <c r="I4" s="90"/>
      <c r="O4" s="127"/>
      <c r="P4" s="112" t="s">
        <v>127</v>
      </c>
      <c r="Q4" s="113">
        <v>0.02</v>
      </c>
      <c r="R4" s="114"/>
    </row>
    <row r="5" spans="1:18" ht="15" customHeight="1" thickBot="1" x14ac:dyDescent="0.3">
      <c r="A5" s="13"/>
      <c r="B5" s="14"/>
      <c r="C5" s="14"/>
      <c r="D5" s="14"/>
      <c r="E5" s="14"/>
      <c r="F5" s="14"/>
      <c r="G5" s="162" t="s">
        <v>116</v>
      </c>
      <c r="H5" s="163"/>
      <c r="I5" s="164"/>
      <c r="J5" s="110">
        <f>'Income Statement'!G20</f>
        <v>10.991348153654531</v>
      </c>
      <c r="K5" s="110">
        <f>'Income Statement'!H20</f>
        <v>11.406456406388934</v>
      </c>
      <c r="L5" s="110">
        <f>'Income Statement'!I20</f>
        <v>12.558198595508481</v>
      </c>
      <c r="M5" s="110">
        <f>'Income Statement'!J20</f>
        <v>13.859089860064586</v>
      </c>
      <c r="N5" s="110">
        <f>'Income Statement'!K20</f>
        <v>14.191241926790852</v>
      </c>
      <c r="O5" s="127"/>
      <c r="P5" s="112" t="s">
        <v>128</v>
      </c>
      <c r="Q5" s="113">
        <v>0.09</v>
      </c>
      <c r="R5" s="111"/>
    </row>
    <row r="6" spans="1:18" x14ac:dyDescent="0.25">
      <c r="A6" s="16" t="s">
        <v>18</v>
      </c>
      <c r="B6" s="17">
        <v>5.04</v>
      </c>
      <c r="C6" s="17">
        <v>5.1100000000000003</v>
      </c>
      <c r="D6" s="17">
        <v>5.77</v>
      </c>
      <c r="E6" s="17">
        <v>5.72</v>
      </c>
      <c r="F6" s="17">
        <v>6.83</v>
      </c>
      <c r="G6" s="165"/>
      <c r="H6" s="166"/>
      <c r="I6" s="167"/>
      <c r="O6" s="127"/>
      <c r="P6" s="112"/>
      <c r="Q6" s="115"/>
      <c r="R6" s="111"/>
    </row>
    <row r="7" spans="1:18" x14ac:dyDescent="0.25">
      <c r="A7" s="16" t="s">
        <v>77</v>
      </c>
      <c r="B7" s="17">
        <v>0.27</v>
      </c>
      <c r="C7" s="17">
        <v>0.23</v>
      </c>
      <c r="D7" s="17">
        <v>0.3</v>
      </c>
      <c r="E7" s="17">
        <v>0.31</v>
      </c>
      <c r="F7" s="17">
        <v>0.31</v>
      </c>
      <c r="G7" s="165" t="s">
        <v>119</v>
      </c>
      <c r="H7" s="166"/>
      <c r="I7" s="167"/>
      <c r="J7" s="92">
        <f>'Income Statement'!G29</f>
        <v>0.37909090909090909</v>
      </c>
      <c r="K7" s="92">
        <f>'Income Statement'!H29</f>
        <v>0.37909090909090909</v>
      </c>
      <c r="L7" s="92">
        <f>'Income Statement'!I29</f>
        <v>0.37909090909090909</v>
      </c>
      <c r="M7" s="92">
        <f>'Income Statement'!J29</f>
        <v>0.37909090909090909</v>
      </c>
      <c r="N7" s="92">
        <f>'Income Statement'!K29</f>
        <v>0.37909090909090909</v>
      </c>
      <c r="O7" s="127"/>
      <c r="P7" s="112" t="s">
        <v>129</v>
      </c>
      <c r="Q7" s="116">
        <f>I18</f>
        <v>25.381515526421815</v>
      </c>
      <c r="R7" s="114"/>
    </row>
    <row r="8" spans="1:18" x14ac:dyDescent="0.25">
      <c r="A8" s="16" t="s">
        <v>78</v>
      </c>
      <c r="B8" s="17">
        <v>0.56000000000000005</v>
      </c>
      <c r="C8" s="17">
        <v>0.64</v>
      </c>
      <c r="D8" s="17">
        <v>0.59</v>
      </c>
      <c r="E8" s="17">
        <v>0.86</v>
      </c>
      <c r="F8" s="17">
        <v>1.1000000000000001</v>
      </c>
      <c r="G8" s="165"/>
      <c r="H8" s="166"/>
      <c r="I8" s="167"/>
      <c r="O8" s="127"/>
      <c r="P8" s="117"/>
      <c r="Q8" s="116"/>
      <c r="R8" s="111"/>
    </row>
    <row r="9" spans="1:18" x14ac:dyDescent="0.25">
      <c r="A9" s="16" t="s">
        <v>79</v>
      </c>
      <c r="B9" s="17">
        <v>2.86</v>
      </c>
      <c r="C9" s="17">
        <v>1.56</v>
      </c>
      <c r="D9" s="17">
        <v>4.22</v>
      </c>
      <c r="E9" s="17">
        <v>3.39</v>
      </c>
      <c r="F9" s="17">
        <v>4.1100000000000003</v>
      </c>
      <c r="G9" s="165" t="s">
        <v>117</v>
      </c>
      <c r="H9" s="166"/>
      <c r="I9" s="167"/>
      <c r="J9" s="91">
        <f>J5*(1-J7)</f>
        <v>6.8246279899509492</v>
      </c>
      <c r="K9" s="91">
        <f t="shared" ref="K9:N9" si="0">K5*(1-K7)</f>
        <v>7.0823724777851282</v>
      </c>
      <c r="L9" s="91">
        <f t="shared" si="0"/>
        <v>7.7974996733929922</v>
      </c>
      <c r="M9" s="91">
        <f t="shared" si="0"/>
        <v>8.6052348858401011</v>
      </c>
      <c r="N9" s="91">
        <f t="shared" si="0"/>
        <v>8.8114711236346821</v>
      </c>
      <c r="O9" s="127"/>
      <c r="P9" s="117" t="s">
        <v>130</v>
      </c>
      <c r="Q9" s="116">
        <f>((N17*(1+Q4)/(Q5-Q4)))</f>
        <v>99.891966821605465</v>
      </c>
      <c r="R9" s="111"/>
    </row>
    <row r="10" spans="1:18" x14ac:dyDescent="0.25">
      <c r="A10" s="16" t="s">
        <v>80</v>
      </c>
      <c r="B10" s="17">
        <v>0.18</v>
      </c>
      <c r="C10" s="17">
        <v>0.02</v>
      </c>
      <c r="D10" s="17">
        <v>0.03</v>
      </c>
      <c r="E10" s="17">
        <v>0.02</v>
      </c>
      <c r="F10" s="17">
        <v>0.06</v>
      </c>
      <c r="G10" s="165"/>
      <c r="H10" s="166"/>
      <c r="I10" s="167"/>
      <c r="O10" s="127"/>
      <c r="P10" s="117" t="s">
        <v>131</v>
      </c>
      <c r="Q10" s="116">
        <f>Q9/(1+Q5)^5</f>
        <v>64.922924476434346</v>
      </c>
      <c r="R10" s="111"/>
    </row>
    <row r="11" spans="1:18" ht="15.75" thickBot="1" x14ac:dyDescent="0.3">
      <c r="A11" s="16" t="s">
        <v>81</v>
      </c>
      <c r="B11" s="17">
        <v>0.95</v>
      </c>
      <c r="C11" s="17">
        <v>1.8</v>
      </c>
      <c r="D11" s="17">
        <v>-3.04</v>
      </c>
      <c r="E11" s="17">
        <v>-2.68</v>
      </c>
      <c r="F11" s="17">
        <v>1.87</v>
      </c>
      <c r="G11" s="165" t="s">
        <v>120</v>
      </c>
      <c r="H11" s="166"/>
      <c r="I11" s="167"/>
      <c r="J11" s="87">
        <f>B7</f>
        <v>0.27</v>
      </c>
      <c r="K11" s="87">
        <f t="shared" ref="K11:N11" si="1">C7</f>
        <v>0.23</v>
      </c>
      <c r="L11" s="87">
        <f t="shared" si="1"/>
        <v>0.3</v>
      </c>
      <c r="M11" s="87">
        <f t="shared" si="1"/>
        <v>0.31</v>
      </c>
      <c r="N11" s="87">
        <f t="shared" si="1"/>
        <v>0.31</v>
      </c>
      <c r="O11" s="127"/>
      <c r="P11" s="117"/>
      <c r="Q11" s="116"/>
      <c r="R11" s="111"/>
    </row>
    <row r="12" spans="1:18" ht="15.75" thickBot="1" x14ac:dyDescent="0.3">
      <c r="A12" s="16"/>
      <c r="B12" s="17"/>
      <c r="C12" s="17"/>
      <c r="D12" s="17"/>
      <c r="E12" s="17"/>
      <c r="F12" s="17"/>
      <c r="G12" s="165"/>
      <c r="H12" s="166"/>
      <c r="I12" s="167"/>
      <c r="O12" s="127"/>
      <c r="P12" s="117" t="s">
        <v>132</v>
      </c>
      <c r="Q12" s="118">
        <f>SUM(Q10,Q7)</f>
        <v>90.304440002856154</v>
      </c>
      <c r="R12" s="111"/>
    </row>
    <row r="13" spans="1:18" x14ac:dyDescent="0.25">
      <c r="A13" s="13" t="s">
        <v>82</v>
      </c>
      <c r="B13" s="18">
        <v>8.27</v>
      </c>
      <c r="C13" s="18">
        <v>9.1199999999999992</v>
      </c>
      <c r="D13" s="18">
        <v>3.64</v>
      </c>
      <c r="E13" s="18">
        <v>4.7699999999999996</v>
      </c>
      <c r="F13" s="18">
        <v>11</v>
      </c>
      <c r="G13" s="165" t="s">
        <v>121</v>
      </c>
      <c r="H13" s="166"/>
      <c r="I13" s="167"/>
      <c r="J13" s="91">
        <f>J22*'Income Statement'!G6</f>
        <v>-0.3688763686433148</v>
      </c>
      <c r="K13" s="91">
        <f>K22*'Income Statement'!H6</f>
        <v>-0.3206978270458718</v>
      </c>
      <c r="L13" s="91">
        <f>L22*'Income Statement'!I6</f>
        <v>-0.32781249300093329</v>
      </c>
      <c r="M13" s="91">
        <f>M22*'Income Statement'!J6</f>
        <v>-0.33765224465273636</v>
      </c>
      <c r="N13" s="91">
        <f>N22*'Income Statement'!K6</f>
        <v>-0.34574454306688679</v>
      </c>
      <c r="O13" s="127"/>
      <c r="P13" s="119"/>
      <c r="Q13" s="120"/>
      <c r="R13" s="111"/>
    </row>
    <row r="14" spans="1:18" x14ac:dyDescent="0.25">
      <c r="A14" s="13"/>
      <c r="B14" s="18"/>
      <c r="C14" s="18"/>
      <c r="D14" s="18"/>
      <c r="E14" s="18"/>
      <c r="F14" s="18"/>
      <c r="G14" s="165"/>
      <c r="H14" s="166"/>
      <c r="I14" s="167"/>
      <c r="O14" s="127"/>
      <c r="P14" s="117" t="s">
        <v>133</v>
      </c>
      <c r="Q14" s="116">
        <f>'[1]Balance Sheet'!I26</f>
        <v>0</v>
      </c>
      <c r="R14" s="111"/>
    </row>
    <row r="15" spans="1:18" ht="15" customHeight="1" x14ac:dyDescent="0.25">
      <c r="A15" s="11" t="s">
        <v>83</v>
      </c>
      <c r="B15" s="12"/>
      <c r="C15" s="12"/>
      <c r="D15" s="12"/>
      <c r="E15" s="12"/>
      <c r="F15" s="12"/>
      <c r="G15" s="174" t="s">
        <v>123</v>
      </c>
      <c r="H15" s="166"/>
      <c r="I15" s="167"/>
      <c r="J15" s="91">
        <f>'Balance Sheet'!G23-'Balance Sheet'!F23</f>
        <v>1.2891726002104491</v>
      </c>
      <c r="K15" s="91">
        <f>'Balance Sheet'!H23-'Balance Sheet'!G23</f>
        <v>1.5677540317341894</v>
      </c>
      <c r="L15" s="91">
        <f>'Balance Sheet'!I23-'Balance Sheet'!H23</f>
        <v>1.7146833399742576</v>
      </c>
      <c r="M15" s="91">
        <f>'Balance Sheet'!J23-'Balance Sheet'!I23</f>
        <v>2.0817202842705527</v>
      </c>
      <c r="N15" s="91">
        <f>'Balance Sheet'!K23-'Balance Sheet'!J23</f>
        <v>1.9203955241831068</v>
      </c>
      <c r="O15" s="127"/>
      <c r="P15" s="117" t="s">
        <v>134</v>
      </c>
      <c r="Q15" s="116">
        <f>'Balance Sheet'!F6</f>
        <v>7.57</v>
      </c>
      <c r="R15" s="111"/>
    </row>
    <row r="16" spans="1:18" ht="15" customHeight="1" thickBot="1" x14ac:dyDescent="0.3">
      <c r="A16" s="13"/>
      <c r="B16" s="14"/>
      <c r="C16" s="14"/>
      <c r="D16" s="14"/>
      <c r="E16" s="14"/>
      <c r="F16" s="14"/>
      <c r="G16" s="165"/>
      <c r="H16" s="166"/>
      <c r="I16" s="166"/>
      <c r="J16" s="88"/>
      <c r="O16" s="127"/>
      <c r="P16" s="117"/>
      <c r="Q16" s="116"/>
      <c r="R16" s="121"/>
    </row>
    <row r="17" spans="1:18" ht="15" customHeight="1" thickBot="1" x14ac:dyDescent="0.3">
      <c r="A17" s="13"/>
      <c r="B17" s="14"/>
      <c r="C17" s="14"/>
      <c r="D17" s="14"/>
      <c r="E17" s="14"/>
      <c r="F17" s="14"/>
      <c r="G17" s="106"/>
      <c r="H17" s="107" t="s">
        <v>126</v>
      </c>
      <c r="I17" s="105"/>
      <c r="J17" s="108">
        <f>J9+J11+J13-J15</f>
        <v>5.4365790210971845</v>
      </c>
      <c r="K17" s="108">
        <f t="shared" ref="K17:N17" si="2">K9+K11+K13-K15</f>
        <v>5.4239206190050675</v>
      </c>
      <c r="L17" s="108">
        <f t="shared" si="2"/>
        <v>6.0550038404178013</v>
      </c>
      <c r="M17" s="108">
        <f t="shared" si="2"/>
        <v>6.4958623569168132</v>
      </c>
      <c r="N17" s="109">
        <f t="shared" si="2"/>
        <v>6.8553310563846885</v>
      </c>
      <c r="O17" s="127"/>
      <c r="P17" s="117" t="s">
        <v>135</v>
      </c>
      <c r="Q17" s="122">
        <f>Q12+Q14-Q15</f>
        <v>82.734440002856161</v>
      </c>
      <c r="R17" s="111"/>
    </row>
    <row r="18" spans="1:18" ht="15" customHeight="1" thickBot="1" x14ac:dyDescent="0.3">
      <c r="A18" s="13"/>
      <c r="B18" s="14"/>
      <c r="C18" s="14"/>
      <c r="D18" s="14"/>
      <c r="E18" s="14"/>
      <c r="F18" s="14"/>
      <c r="G18" s="93"/>
      <c r="H18" s="94" t="s">
        <v>138</v>
      </c>
      <c r="I18" s="126">
        <f>SUM(J18:N18)</f>
        <v>25.381515526421815</v>
      </c>
      <c r="J18" s="125">
        <f>J17</f>
        <v>5.4365790210971845</v>
      </c>
      <c r="K18" s="91">
        <f>K17/(1+$Q$5)</f>
        <v>4.9760739623899699</v>
      </c>
      <c r="L18" s="91">
        <f>L17/(1+$Q$5)^2</f>
        <v>5.0963755916318494</v>
      </c>
      <c r="M18" s="91">
        <f>M17/(1+$Q$5)^3</f>
        <v>5.0159976007616915</v>
      </c>
      <c r="N18" s="91">
        <f>N17/(1+$Q$5)^4</f>
        <v>4.8564893505411195</v>
      </c>
      <c r="O18" s="127"/>
      <c r="P18" s="117"/>
      <c r="Q18" s="123"/>
      <c r="R18" s="111"/>
    </row>
    <row r="19" spans="1:18" ht="15" customHeight="1" x14ac:dyDescent="0.25">
      <c r="A19" s="13"/>
      <c r="B19" s="14"/>
      <c r="C19" s="14"/>
      <c r="D19" s="14"/>
      <c r="E19" s="14"/>
      <c r="F19" s="14"/>
      <c r="G19" s="93"/>
      <c r="H19" s="94"/>
      <c r="I19" s="94"/>
      <c r="J19" s="89"/>
      <c r="O19" s="127"/>
      <c r="P19" s="171" t="s">
        <v>158</v>
      </c>
      <c r="Q19" s="127"/>
      <c r="R19" s="111"/>
    </row>
    <row r="20" spans="1:18" x14ac:dyDescent="0.25">
      <c r="A20" s="13"/>
      <c r="B20" s="14"/>
      <c r="C20" s="14"/>
      <c r="D20" s="14"/>
      <c r="E20" s="14"/>
      <c r="F20" s="14"/>
      <c r="G20" s="93"/>
      <c r="H20" s="94"/>
      <c r="I20" s="94"/>
      <c r="J20" s="89"/>
      <c r="O20" s="127"/>
      <c r="P20" s="171"/>
      <c r="Q20" s="123">
        <v>10.057</v>
      </c>
      <c r="R20" s="111"/>
    </row>
    <row r="21" spans="1:18" ht="15.75" thickBot="1" x14ac:dyDescent="0.3">
      <c r="A21" s="13" t="s">
        <v>84</v>
      </c>
      <c r="B21" s="18">
        <v>-0.56999999999999995</v>
      </c>
      <c r="C21" s="18">
        <v>-1.24</v>
      </c>
      <c r="D21" s="18">
        <v>-0.16</v>
      </c>
      <c r="E21" s="18">
        <v>-0.26</v>
      </c>
      <c r="F21" s="18">
        <v>-0.36</v>
      </c>
      <c r="G21" s="162" t="str">
        <f>G2</f>
        <v>Forecast</v>
      </c>
      <c r="H21" s="163"/>
      <c r="I21" s="163"/>
      <c r="J21" s="89"/>
      <c r="O21" s="128"/>
      <c r="P21" s="127"/>
      <c r="Q21" s="127"/>
      <c r="R21" s="111"/>
    </row>
    <row r="22" spans="1:18" x14ac:dyDescent="0.25">
      <c r="A22" s="80" t="s">
        <v>122</v>
      </c>
      <c r="B22" s="81">
        <f>B21/'Income Statement'!B6</f>
        <v>-6.7058823529411761E-3</v>
      </c>
      <c r="C22" s="81">
        <f>C21/'Income Statement'!C6</f>
        <v>-1.5897435897435898E-2</v>
      </c>
      <c r="D22" s="81">
        <f>D21/'Income Statement'!D6</f>
        <v>-1.9753086419753087E-3</v>
      </c>
      <c r="E22" s="81">
        <f>E21/'Income Statement'!E6</f>
        <v>-3.0232558139534887E-3</v>
      </c>
      <c r="F22" s="81">
        <f>F21/'Income Statement'!F6</f>
        <v>-4.2857142857142859E-3</v>
      </c>
      <c r="G22" s="95"/>
      <c r="H22" s="96"/>
      <c r="I22" s="96"/>
      <c r="J22" s="97">
        <f>F22</f>
        <v>-4.2857142857142859E-3</v>
      </c>
      <c r="K22" s="97">
        <f t="shared" ref="K22" si="3">AVERAGE(E22:G22)</f>
        <v>-3.6544850498338873E-3</v>
      </c>
      <c r="L22" s="97">
        <f>K22</f>
        <v>-3.6544850498338873E-3</v>
      </c>
      <c r="M22" s="97">
        <f>L22</f>
        <v>-3.6544850498338873E-3</v>
      </c>
      <c r="N22" s="97">
        <f>M22</f>
        <v>-3.6544850498338873E-3</v>
      </c>
      <c r="O22" s="127"/>
      <c r="P22" s="172" t="s">
        <v>137</v>
      </c>
      <c r="Q22" s="168">
        <f>Q12/Q20</f>
        <v>8.9792622057130504</v>
      </c>
      <c r="R22" s="111"/>
    </row>
    <row r="23" spans="1:18" ht="15.75" thickBot="1" x14ac:dyDescent="0.3">
      <c r="A23" s="13"/>
      <c r="B23" s="18"/>
      <c r="C23" s="18"/>
      <c r="D23" s="18"/>
      <c r="E23" s="18"/>
      <c r="F23" s="18"/>
      <c r="G23" s="93"/>
      <c r="H23" s="94"/>
      <c r="I23" s="94"/>
      <c r="O23" s="127"/>
      <c r="P23" s="173"/>
      <c r="Q23" s="169"/>
      <c r="R23" s="111"/>
    </row>
    <row r="24" spans="1:18" x14ac:dyDescent="0.25">
      <c r="A24" s="13"/>
      <c r="B24" s="18"/>
      <c r="C24" s="18"/>
      <c r="D24" s="18"/>
      <c r="E24" s="18"/>
      <c r="F24" s="18"/>
      <c r="G24" s="93"/>
      <c r="H24" s="94"/>
      <c r="I24" s="94"/>
      <c r="O24" s="127"/>
      <c r="P24" s="111"/>
      <c r="Q24" s="111"/>
      <c r="R24" s="124"/>
    </row>
    <row r="25" spans="1:18" x14ac:dyDescent="0.25">
      <c r="A25" s="16" t="s">
        <v>85</v>
      </c>
      <c r="B25" s="17">
        <v>0.01</v>
      </c>
      <c r="C25" s="17">
        <v>0.19</v>
      </c>
      <c r="D25" s="17">
        <v>0</v>
      </c>
      <c r="E25" s="17">
        <v>0</v>
      </c>
      <c r="F25" s="17">
        <v>0.03</v>
      </c>
      <c r="G25" s="165"/>
      <c r="H25" s="170"/>
      <c r="I25" s="170"/>
    </row>
    <row r="26" spans="1:18" x14ac:dyDescent="0.25">
      <c r="A26" s="13" t="s">
        <v>86</v>
      </c>
      <c r="B26" s="18">
        <v>-0.56000000000000005</v>
      </c>
      <c r="C26" s="18">
        <v>-1.05</v>
      </c>
      <c r="D26" s="18">
        <v>-0.16</v>
      </c>
      <c r="E26" s="18">
        <v>-0.26</v>
      </c>
      <c r="F26" s="18">
        <v>-0.32</v>
      </c>
      <c r="G26" s="165"/>
      <c r="H26" s="170"/>
      <c r="I26" s="170"/>
    </row>
    <row r="27" spans="1:18" x14ac:dyDescent="0.25">
      <c r="A27" s="13"/>
      <c r="B27" s="18"/>
      <c r="C27" s="18"/>
      <c r="D27" s="18"/>
      <c r="E27" s="18"/>
      <c r="F27" s="18"/>
      <c r="G27" s="165"/>
      <c r="H27" s="170"/>
      <c r="I27" s="170"/>
    </row>
    <row r="28" spans="1:18" x14ac:dyDescent="0.25">
      <c r="A28" s="19" t="s">
        <v>98</v>
      </c>
      <c r="B28" s="20">
        <f>B13+B21</f>
        <v>7.6999999999999993</v>
      </c>
      <c r="C28" s="20">
        <f>C13+C21</f>
        <v>7.879999999999999</v>
      </c>
      <c r="D28" s="20">
        <f>D13+D21</f>
        <v>3.48</v>
      </c>
      <c r="E28" s="20">
        <f>E13+E21</f>
        <v>4.51</v>
      </c>
      <c r="F28" s="20">
        <f>F13+F21</f>
        <v>10.64</v>
      </c>
      <c r="G28" s="165"/>
      <c r="H28" s="170"/>
      <c r="I28" s="170"/>
    </row>
    <row r="29" spans="1:18" x14ac:dyDescent="0.25">
      <c r="A29" s="13"/>
      <c r="B29" s="18"/>
      <c r="C29" s="18"/>
      <c r="D29" s="18"/>
      <c r="E29" s="18"/>
      <c r="F29" s="18"/>
      <c r="G29" s="88"/>
    </row>
    <row r="30" spans="1:18" ht="15" customHeight="1" x14ac:dyDescent="0.25">
      <c r="A30" s="13"/>
      <c r="B30" s="18"/>
      <c r="C30" s="18"/>
      <c r="D30" s="18"/>
      <c r="E30" s="18"/>
      <c r="F30" s="18"/>
      <c r="G30" s="88"/>
    </row>
    <row r="31" spans="1:18" ht="15" customHeight="1" x14ac:dyDescent="0.25">
      <c r="A31" s="11" t="s">
        <v>87</v>
      </c>
      <c r="B31" s="12"/>
      <c r="C31" s="12"/>
      <c r="D31" s="12"/>
      <c r="E31" s="12"/>
      <c r="F31" s="12"/>
      <c r="G31" s="88"/>
    </row>
    <row r="32" spans="1:18" x14ac:dyDescent="0.25">
      <c r="A32" s="11"/>
      <c r="B32" s="12"/>
      <c r="C32" s="12"/>
      <c r="D32" s="12"/>
      <c r="E32" s="12"/>
      <c r="F32" s="12"/>
      <c r="G32" s="88"/>
    </row>
    <row r="33" spans="1:7" x14ac:dyDescent="0.25">
      <c r="A33" s="16" t="s">
        <v>88</v>
      </c>
      <c r="B33" s="17">
        <v>0.02</v>
      </c>
      <c r="C33" s="17">
        <v>0.2</v>
      </c>
      <c r="D33" s="17">
        <v>0.04</v>
      </c>
      <c r="E33" s="17">
        <v>7.0000000000000007E-2</v>
      </c>
      <c r="F33" s="17">
        <v>0.28000000000000003</v>
      </c>
      <c r="G33" s="88"/>
    </row>
    <row r="34" spans="1:7" x14ac:dyDescent="0.25">
      <c r="A34" s="13" t="s">
        <v>89</v>
      </c>
      <c r="B34" s="18">
        <v>-1.25</v>
      </c>
      <c r="C34" s="18">
        <v>-7.65</v>
      </c>
      <c r="D34" s="18">
        <v>-3.15</v>
      </c>
      <c r="E34" s="18">
        <v>-3.21</v>
      </c>
      <c r="F34" s="18">
        <v>-3.21</v>
      </c>
      <c r="G34" s="88"/>
    </row>
    <row r="35" spans="1:7" x14ac:dyDescent="0.25">
      <c r="A35" s="16" t="s">
        <v>90</v>
      </c>
      <c r="B35" s="17">
        <v>-0.13</v>
      </c>
      <c r="C35" s="17">
        <v>-0.49</v>
      </c>
      <c r="D35" s="17">
        <v>-0.15</v>
      </c>
      <c r="E35" s="17">
        <v>-0.13</v>
      </c>
      <c r="F35" s="17">
        <v>-1.99</v>
      </c>
      <c r="G35" s="88"/>
    </row>
    <row r="36" spans="1:7" x14ac:dyDescent="0.25">
      <c r="A36" s="16" t="s">
        <v>91</v>
      </c>
      <c r="B36" s="17">
        <v>-6.34</v>
      </c>
      <c r="C36" s="17">
        <v>0</v>
      </c>
      <c r="D36" s="17">
        <v>0</v>
      </c>
      <c r="E36" s="17">
        <v>0</v>
      </c>
      <c r="F36" s="17">
        <v>0</v>
      </c>
      <c r="G36" s="88"/>
    </row>
    <row r="37" spans="1:7" x14ac:dyDescent="0.25">
      <c r="A37" s="13" t="s">
        <v>92</v>
      </c>
      <c r="B37" s="18">
        <v>-7.7</v>
      </c>
      <c r="C37" s="18">
        <v>-7.95</v>
      </c>
      <c r="D37" s="18">
        <v>-3.26</v>
      </c>
      <c r="E37" s="18">
        <v>-3.26</v>
      </c>
      <c r="F37" s="18">
        <v>-4.93</v>
      </c>
      <c r="G37" s="88"/>
    </row>
    <row r="38" spans="1:7" ht="15" customHeight="1" x14ac:dyDescent="0.25">
      <c r="A38" s="13"/>
      <c r="B38" s="18"/>
      <c r="C38" s="18"/>
      <c r="D38" s="18"/>
      <c r="E38" s="18"/>
      <c r="F38" s="18"/>
      <c r="G38" s="88"/>
    </row>
    <row r="39" spans="1:7" ht="15" customHeight="1" x14ac:dyDescent="0.25">
      <c r="A39" s="11" t="s">
        <v>93</v>
      </c>
      <c r="B39" s="12"/>
      <c r="C39" s="12"/>
      <c r="D39" s="12"/>
      <c r="E39" s="12"/>
      <c r="F39" s="12"/>
      <c r="G39" s="88"/>
    </row>
    <row r="40" spans="1:7" x14ac:dyDescent="0.25">
      <c r="A40" s="11"/>
      <c r="B40" s="12"/>
      <c r="C40" s="12"/>
      <c r="D40" s="12"/>
      <c r="E40" s="12"/>
      <c r="F40" s="12"/>
      <c r="G40" s="88"/>
    </row>
    <row r="41" spans="1:7" x14ac:dyDescent="0.25">
      <c r="A41" s="16" t="s">
        <v>94</v>
      </c>
      <c r="B41" s="17" t="s">
        <v>6</v>
      </c>
      <c r="C41" s="17" t="s">
        <v>6</v>
      </c>
      <c r="D41" s="17" t="s">
        <v>6</v>
      </c>
      <c r="E41" s="17" t="s">
        <v>6</v>
      </c>
      <c r="F41" s="17" t="s">
        <v>6</v>
      </c>
      <c r="G41" s="88"/>
    </row>
    <row r="42" spans="1:7" x14ac:dyDescent="0.25">
      <c r="A42" s="16"/>
      <c r="B42" s="17"/>
      <c r="C42" s="17"/>
      <c r="D42" s="17"/>
      <c r="E42" s="17"/>
      <c r="F42" s="17"/>
      <c r="G42" s="88"/>
    </row>
    <row r="43" spans="1:7" x14ac:dyDescent="0.25">
      <c r="A43" s="13" t="s">
        <v>95</v>
      </c>
      <c r="B43" s="18">
        <v>0.01</v>
      </c>
      <c r="C43" s="18">
        <v>0.13</v>
      </c>
      <c r="D43" s="18">
        <v>0.22</v>
      </c>
      <c r="E43" s="18">
        <v>1.25</v>
      </c>
      <c r="F43" s="18">
        <v>5.77</v>
      </c>
      <c r="G43" s="88"/>
    </row>
    <row r="44" spans="1:7" x14ac:dyDescent="0.25">
      <c r="A44" s="16" t="s">
        <v>96</v>
      </c>
      <c r="B44" s="17">
        <v>0.21</v>
      </c>
      <c r="C44" s="17">
        <v>0.21</v>
      </c>
      <c r="D44" s="17">
        <v>0.34</v>
      </c>
      <c r="E44" s="17">
        <v>0.56000000000000005</v>
      </c>
      <c r="F44" s="17">
        <v>1.81</v>
      </c>
      <c r="G44" s="88"/>
    </row>
    <row r="45" spans="1:7" x14ac:dyDescent="0.25">
      <c r="A45" s="16" t="s">
        <v>97</v>
      </c>
      <c r="B45" s="17">
        <v>0.21</v>
      </c>
      <c r="C45" s="17">
        <v>0.34</v>
      </c>
      <c r="D45" s="17">
        <v>0.56000000000000005</v>
      </c>
      <c r="E45" s="17">
        <v>1.81</v>
      </c>
      <c r="F45" s="17">
        <v>7.57</v>
      </c>
      <c r="G45" s="88"/>
    </row>
    <row r="46" spans="1:7" ht="15" customHeight="1" x14ac:dyDescent="0.25">
      <c r="A46" s="16"/>
      <c r="B46" s="17"/>
      <c r="C46" s="17"/>
      <c r="D46" s="17"/>
      <c r="E46" s="17"/>
      <c r="F46" s="17"/>
      <c r="G46" s="88"/>
    </row>
    <row r="47" spans="1:7" x14ac:dyDescent="0.25">
      <c r="A47" s="11" t="s">
        <v>29</v>
      </c>
      <c r="B47" s="12"/>
      <c r="C47" s="12"/>
      <c r="D47" s="12"/>
      <c r="E47" s="12"/>
      <c r="F47" s="12"/>
      <c r="G47" s="88"/>
    </row>
    <row r="48" spans="1:7" x14ac:dyDescent="0.25">
      <c r="A48" s="16" t="s">
        <v>30</v>
      </c>
      <c r="B48" s="17">
        <v>0.27</v>
      </c>
      <c r="C48" s="17">
        <v>0.23</v>
      </c>
      <c r="D48" s="17">
        <v>0.3</v>
      </c>
      <c r="E48" s="17">
        <v>0.31</v>
      </c>
      <c r="F48" s="17">
        <v>0.31</v>
      </c>
      <c r="G48" s="88"/>
    </row>
    <row r="49" spans="1:7" x14ac:dyDescent="0.25">
      <c r="A49" s="16" t="s">
        <v>80</v>
      </c>
      <c r="B49" s="17">
        <v>0.18</v>
      </c>
      <c r="C49" s="17">
        <v>0.02</v>
      </c>
      <c r="D49" s="17">
        <v>0.03</v>
      </c>
      <c r="E49" s="17">
        <v>0.02</v>
      </c>
      <c r="F49" s="17">
        <v>0.06</v>
      </c>
      <c r="G49" s="88"/>
    </row>
    <row r="50" spans="1:7" ht="15.75" thickBot="1" x14ac:dyDescent="0.3">
      <c r="A50" s="21" t="s">
        <v>79</v>
      </c>
      <c r="B50" s="17">
        <v>2.86</v>
      </c>
      <c r="C50" s="17">
        <v>1.56</v>
      </c>
      <c r="D50" s="17">
        <v>4.22</v>
      </c>
      <c r="E50" s="17">
        <v>3.39</v>
      </c>
      <c r="F50" s="17">
        <v>4.1100000000000003</v>
      </c>
      <c r="G50" s="88"/>
    </row>
    <row r="51" spans="1:7" x14ac:dyDescent="0.25">
      <c r="B51" s="22"/>
      <c r="C51" s="22"/>
      <c r="D51" s="22"/>
      <c r="E51" s="22"/>
      <c r="F51" s="22"/>
    </row>
    <row r="52" spans="1:7" x14ac:dyDescent="0.25">
      <c r="B52" s="22"/>
      <c r="C52" s="22"/>
      <c r="D52" s="22"/>
      <c r="E52" s="22"/>
      <c r="F52" s="22"/>
    </row>
    <row r="53" spans="1:7" x14ac:dyDescent="0.25">
      <c r="B53" s="22"/>
      <c r="C53" s="22"/>
      <c r="D53" s="22"/>
      <c r="E53" s="22"/>
      <c r="F53" s="22"/>
    </row>
    <row r="54" spans="1:7" x14ac:dyDescent="0.25">
      <c r="B54" s="22"/>
      <c r="C54" s="22"/>
      <c r="D54" s="22"/>
      <c r="E54" s="22"/>
      <c r="F54" s="22"/>
    </row>
    <row r="55" spans="1:7" x14ac:dyDescent="0.25">
      <c r="B55" s="22"/>
      <c r="C55" s="22"/>
      <c r="D55" s="22"/>
      <c r="E55" s="22"/>
      <c r="F55" s="22"/>
    </row>
    <row r="56" spans="1:7" x14ac:dyDescent="0.25">
      <c r="B56" s="22"/>
      <c r="C56" s="22"/>
      <c r="D56" s="22"/>
      <c r="E56" s="22"/>
      <c r="F56" s="22"/>
    </row>
    <row r="57" spans="1:7" x14ac:dyDescent="0.25">
      <c r="B57" s="22"/>
      <c r="C57" s="22"/>
      <c r="D57" s="22"/>
      <c r="E57" s="22"/>
      <c r="F57" s="22"/>
    </row>
    <row r="58" spans="1:7" x14ac:dyDescent="0.25">
      <c r="B58" s="22"/>
      <c r="C58" s="22"/>
      <c r="D58" s="22"/>
      <c r="E58" s="22"/>
      <c r="F58" s="22"/>
    </row>
    <row r="59" spans="1:7" x14ac:dyDescent="0.25">
      <c r="B59" s="22"/>
      <c r="C59" s="22"/>
      <c r="D59" s="22"/>
      <c r="E59" s="22"/>
      <c r="F59" s="22"/>
    </row>
    <row r="60" spans="1:7" x14ac:dyDescent="0.25">
      <c r="B60" s="22"/>
      <c r="C60" s="22"/>
      <c r="D60" s="22"/>
      <c r="E60" s="22"/>
      <c r="F60" s="22"/>
    </row>
    <row r="61" spans="1:7" x14ac:dyDescent="0.25">
      <c r="B61" s="22"/>
      <c r="C61" s="22"/>
      <c r="D61" s="22"/>
      <c r="E61" s="22"/>
      <c r="F61" s="22"/>
    </row>
    <row r="62" spans="1:7" x14ac:dyDescent="0.25">
      <c r="B62" s="22"/>
      <c r="C62" s="22"/>
      <c r="D62" s="22"/>
      <c r="E62" s="22"/>
      <c r="F62" s="22"/>
    </row>
    <row r="63" spans="1:7" x14ac:dyDescent="0.25">
      <c r="B63" s="22"/>
      <c r="C63" s="22"/>
      <c r="D63" s="22"/>
      <c r="E63" s="22"/>
      <c r="F63" s="22"/>
    </row>
    <row r="64" spans="1:7" x14ac:dyDescent="0.25">
      <c r="B64" s="22"/>
      <c r="C64" s="22"/>
      <c r="D64" s="22"/>
      <c r="E64" s="22"/>
      <c r="F64" s="22"/>
    </row>
    <row r="65" spans="2:6" x14ac:dyDescent="0.25">
      <c r="B65" s="22"/>
      <c r="C65" s="22"/>
      <c r="D65" s="22"/>
      <c r="E65" s="22"/>
      <c r="F65" s="22"/>
    </row>
    <row r="66" spans="2:6" x14ac:dyDescent="0.25">
      <c r="B66" s="22"/>
      <c r="C66" s="22"/>
      <c r="D66" s="22"/>
      <c r="E66" s="22"/>
      <c r="F66" s="22"/>
    </row>
    <row r="67" spans="2:6" x14ac:dyDescent="0.25">
      <c r="B67" s="22"/>
      <c r="C67" s="22"/>
      <c r="D67" s="22"/>
      <c r="E67" s="22"/>
      <c r="F67" s="22"/>
    </row>
    <row r="68" spans="2:6" x14ac:dyDescent="0.25">
      <c r="B68" s="22"/>
      <c r="C68" s="22"/>
      <c r="D68" s="22"/>
      <c r="E68" s="22"/>
      <c r="F68" s="22"/>
    </row>
    <row r="69" spans="2:6" x14ac:dyDescent="0.25">
      <c r="B69" s="22"/>
      <c r="C69" s="22"/>
      <c r="D69" s="22"/>
      <c r="E69" s="22"/>
      <c r="F69" s="22"/>
    </row>
    <row r="70" spans="2:6" x14ac:dyDescent="0.25">
      <c r="B70" s="22"/>
      <c r="C70" s="22"/>
      <c r="D70" s="22"/>
      <c r="E70" s="22"/>
      <c r="F70" s="22"/>
    </row>
    <row r="71" spans="2:6" x14ac:dyDescent="0.25">
      <c r="B71" s="22"/>
      <c r="C71" s="22"/>
      <c r="D71" s="22"/>
      <c r="E71" s="22"/>
      <c r="F71" s="22"/>
    </row>
  </sheetData>
  <mergeCells count="21">
    <mergeCell ref="Q22:Q23"/>
    <mergeCell ref="G28:I28"/>
    <mergeCell ref="G7:I7"/>
    <mergeCell ref="P19:P20"/>
    <mergeCell ref="P22:P23"/>
    <mergeCell ref="G15:I15"/>
    <mergeCell ref="G16:I16"/>
    <mergeCell ref="G21:I21"/>
    <mergeCell ref="G25:I25"/>
    <mergeCell ref="G26:I26"/>
    <mergeCell ref="G27:I27"/>
    <mergeCell ref="G10:I10"/>
    <mergeCell ref="G11:I11"/>
    <mergeCell ref="G12:I12"/>
    <mergeCell ref="G13:I13"/>
    <mergeCell ref="G14:I14"/>
    <mergeCell ref="G2:I2"/>
    <mergeCell ref="G5:I5"/>
    <mergeCell ref="G6:I6"/>
    <mergeCell ref="G9:I9"/>
    <mergeCell ref="G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20"/>
  <sheetViews>
    <sheetView topLeftCell="B1" zoomScaleNormal="100" workbookViewId="0">
      <selection activeCell="B16" sqref="B16:C20"/>
    </sheetView>
  </sheetViews>
  <sheetFormatPr defaultRowHeight="14.25" x14ac:dyDescent="0.2"/>
  <cols>
    <col min="1" max="1" width="9.140625" style="129"/>
    <col min="2" max="2" width="21.5703125" style="150" customWidth="1"/>
    <col min="3" max="3" width="7.5703125" style="150" customWidth="1"/>
    <col min="4" max="4" width="9.140625" style="150"/>
    <col min="5" max="5" width="9.140625" style="129"/>
    <col min="6" max="6" width="24.7109375" style="129" customWidth="1"/>
    <col min="7" max="7" width="11.7109375" style="129" customWidth="1"/>
    <col min="8" max="8" width="9" style="129" customWidth="1"/>
    <col min="9" max="9" width="10.28515625" style="129" customWidth="1"/>
    <col min="10" max="10" width="13.140625" style="129" customWidth="1"/>
    <col min="11" max="11" width="8.140625" style="129" customWidth="1"/>
    <col min="12" max="12" width="10.5703125" style="129" customWidth="1"/>
    <col min="13" max="13" width="9.85546875" style="129" customWidth="1"/>
    <col min="14" max="14" width="9.5703125" style="129" customWidth="1"/>
    <col min="15" max="15" width="9.42578125" style="129" customWidth="1"/>
    <col min="16" max="16384" width="9.140625" style="129"/>
  </cols>
  <sheetData>
    <row r="6" spans="2:15" ht="24" customHeight="1" x14ac:dyDescent="0.2">
      <c r="B6" s="150" t="s">
        <v>139</v>
      </c>
      <c r="C6" s="151">
        <v>11.82</v>
      </c>
      <c r="F6" s="130" t="s">
        <v>144</v>
      </c>
      <c r="G6" s="175" t="s">
        <v>145</v>
      </c>
      <c r="H6" s="175" t="s">
        <v>146</v>
      </c>
      <c r="I6" s="175" t="s">
        <v>147</v>
      </c>
      <c r="J6" s="175" t="s">
        <v>161</v>
      </c>
      <c r="K6" s="175" t="s">
        <v>148</v>
      </c>
      <c r="L6" s="175" t="s">
        <v>136</v>
      </c>
      <c r="M6" s="175" t="s">
        <v>162</v>
      </c>
      <c r="N6" s="177" t="s">
        <v>149</v>
      </c>
      <c r="O6" s="179" t="s">
        <v>150</v>
      </c>
    </row>
    <row r="7" spans="2:15" x14ac:dyDescent="0.2">
      <c r="B7" s="150" t="s">
        <v>143</v>
      </c>
      <c r="C7" s="151">
        <v>58.93</v>
      </c>
      <c r="F7" s="131" t="s">
        <v>151</v>
      </c>
      <c r="G7" s="176"/>
      <c r="H7" s="176"/>
      <c r="I7" s="176"/>
      <c r="J7" s="176"/>
      <c r="K7" s="176"/>
      <c r="L7" s="181"/>
      <c r="M7" s="176"/>
      <c r="N7" s="178"/>
      <c r="O7" s="180"/>
    </row>
    <row r="8" spans="2:15" x14ac:dyDescent="0.2">
      <c r="B8" s="150" t="s">
        <v>142</v>
      </c>
      <c r="C8" s="151">
        <v>0.64300000000000002</v>
      </c>
      <c r="F8" s="132" t="s">
        <v>152</v>
      </c>
      <c r="G8" s="134">
        <v>36.799999999999997</v>
      </c>
      <c r="H8" s="134">
        <v>2.59</v>
      </c>
      <c r="I8" s="134">
        <f>G8-H8</f>
        <v>34.209999999999994</v>
      </c>
      <c r="J8" s="134">
        <v>34</v>
      </c>
      <c r="K8" s="149">
        <v>0.09</v>
      </c>
      <c r="L8" s="133">
        <f>C10</f>
        <v>10.029999999999999</v>
      </c>
      <c r="M8" s="133"/>
      <c r="N8" s="135">
        <v>7.6</v>
      </c>
      <c r="O8" s="136" t="s">
        <v>153</v>
      </c>
    </row>
    <row r="9" spans="2:15" x14ac:dyDescent="0.2">
      <c r="B9" s="150" t="s">
        <v>141</v>
      </c>
      <c r="C9" s="152">
        <v>8.6</v>
      </c>
      <c r="F9" s="137" t="s">
        <v>154</v>
      </c>
      <c r="G9" s="148"/>
      <c r="H9" s="148"/>
      <c r="I9" s="148"/>
      <c r="J9" s="148"/>
      <c r="K9" s="139"/>
      <c r="L9" s="139"/>
      <c r="M9" s="139"/>
      <c r="N9" s="138"/>
      <c r="O9" s="140"/>
    </row>
    <row r="10" spans="2:15" x14ac:dyDescent="0.2">
      <c r="B10" s="150" t="s">
        <v>140</v>
      </c>
      <c r="C10" s="151">
        <v>10.029999999999999</v>
      </c>
      <c r="F10" s="141" t="s">
        <v>155</v>
      </c>
      <c r="G10" s="134">
        <f>G8*4</f>
        <v>147.19999999999999</v>
      </c>
      <c r="H10" s="134">
        <f>H8*4</f>
        <v>10.36</v>
      </c>
      <c r="I10" s="134">
        <f>G10-H10</f>
        <v>136.83999999999997</v>
      </c>
      <c r="J10" s="134">
        <f>J8</f>
        <v>34</v>
      </c>
      <c r="K10" s="142">
        <v>0.09</v>
      </c>
      <c r="L10" s="143">
        <f>L8</f>
        <v>10.029999999999999</v>
      </c>
      <c r="M10" s="134">
        <f>((I10)/((1+K10))^5)+J10</f>
        <v>122.93661090106555</v>
      </c>
      <c r="N10" s="135">
        <f>M10/L10</f>
        <v>12.256890418850006</v>
      </c>
      <c r="O10" s="144">
        <f>(N10/N8)-1</f>
        <v>0.61274873932236917</v>
      </c>
    </row>
    <row r="11" spans="2:15" x14ac:dyDescent="0.2">
      <c r="B11" s="150" t="s">
        <v>157</v>
      </c>
      <c r="C11" s="151">
        <v>76.23</v>
      </c>
      <c r="F11" s="141" t="s">
        <v>160</v>
      </c>
      <c r="G11" s="134">
        <f>G10*1.5</f>
        <v>220.79999999999998</v>
      </c>
      <c r="H11" s="134">
        <f>H10*1.5</f>
        <v>15.54</v>
      </c>
      <c r="I11" s="134">
        <f>G11-H11</f>
        <v>205.26</v>
      </c>
      <c r="J11" s="134">
        <f>J10</f>
        <v>34</v>
      </c>
      <c r="K11" s="142">
        <v>0.09</v>
      </c>
      <c r="L11" s="143">
        <f>L10</f>
        <v>10.029999999999999</v>
      </c>
      <c r="M11" s="134">
        <f t="shared" ref="M11:M12" si="0">((I11)/((1+K11))^5)+J11</f>
        <v>167.40491635159836</v>
      </c>
      <c r="N11" s="135">
        <f t="shared" ref="N11:N12" si="1">M11/L11</f>
        <v>16.690420374037725</v>
      </c>
      <c r="O11" s="144">
        <f>(N11/N8)-1</f>
        <v>1.1961079439523323</v>
      </c>
    </row>
    <row r="12" spans="2:15" x14ac:dyDescent="0.2">
      <c r="F12" s="141" t="s">
        <v>159</v>
      </c>
      <c r="G12" s="134">
        <f>G10*0.5</f>
        <v>73.599999999999994</v>
      </c>
      <c r="H12" s="134">
        <f>H10*0.5</f>
        <v>5.18</v>
      </c>
      <c r="I12" s="134">
        <f>G12-H12</f>
        <v>68.419999999999987</v>
      </c>
      <c r="J12" s="134">
        <f>J11</f>
        <v>34</v>
      </c>
      <c r="K12" s="142">
        <v>0.09</v>
      </c>
      <c r="L12" s="143">
        <f>L11</f>
        <v>10.029999999999999</v>
      </c>
      <c r="M12" s="134">
        <f t="shared" si="0"/>
        <v>78.468305450532768</v>
      </c>
      <c r="N12" s="135">
        <f t="shared" si="1"/>
        <v>7.82336046366229</v>
      </c>
      <c r="O12" s="144">
        <f>(N12/N8)-1</f>
        <v>2.9389534692406682E-2</v>
      </c>
    </row>
    <row r="16" spans="2:15" x14ac:dyDescent="0.2">
      <c r="B16" s="150" t="s">
        <v>164</v>
      </c>
      <c r="C16" s="153">
        <v>0.15890000000000001</v>
      </c>
    </row>
    <row r="17" spans="2:3" x14ac:dyDescent="0.2">
      <c r="B17" s="150" t="s">
        <v>165</v>
      </c>
      <c r="C17" s="153">
        <v>0.1573</v>
      </c>
    </row>
    <row r="18" spans="2:3" x14ac:dyDescent="0.2">
      <c r="B18" s="150" t="s">
        <v>168</v>
      </c>
      <c r="C18" s="151" t="s">
        <v>163</v>
      </c>
    </row>
    <row r="19" spans="2:3" x14ac:dyDescent="0.2">
      <c r="B19" s="150" t="s">
        <v>166</v>
      </c>
      <c r="C19" s="150">
        <v>3.75</v>
      </c>
    </row>
    <row r="20" spans="2:3" x14ac:dyDescent="0.2">
      <c r="B20" s="150" t="s">
        <v>167</v>
      </c>
      <c r="C20" s="150">
        <v>2.33</v>
      </c>
    </row>
  </sheetData>
  <mergeCells count="9">
    <mergeCell ref="M6:M7"/>
    <mergeCell ref="N6:N7"/>
    <mergeCell ref="O6:O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Balance Sheet</vt:lpstr>
      <vt:lpstr>Cash Flow Statement</vt:lpstr>
      <vt:lpstr>Basics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2016-12-17T04:48:59Z</dcterms:created>
  <dcterms:modified xsi:type="dcterms:W3CDTF">2016-12-21T14:15:53Z</dcterms:modified>
</cp:coreProperties>
</file>