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en_000\Google Drive\SeekingAlpha\SNR\"/>
    </mc:Choice>
  </mc:AlternateContent>
  <bookViews>
    <workbookView xWindow="0" yWindow="0" windowWidth="20490" windowHeight="7755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A23" i="1"/>
  <c r="D33" i="1"/>
  <c r="C6" i="1"/>
  <c r="F36" i="1"/>
  <c r="G36" i="1"/>
  <c r="B38" i="1"/>
  <c r="G38" i="1"/>
  <c r="C38" i="1"/>
  <c r="F38" i="1"/>
  <c r="D38" i="1"/>
  <c r="D11" i="1"/>
  <c r="E38" i="1"/>
  <c r="C18" i="1"/>
  <c r="D14" i="1"/>
  <c r="D13" i="1"/>
  <c r="C13" i="1"/>
  <c r="D23" i="1"/>
  <c r="B2" i="1"/>
  <c r="B5" i="1"/>
  <c r="B7" i="1"/>
  <c r="B18" i="1"/>
  <c r="C11" i="1"/>
  <c r="D6" i="1"/>
  <c r="C3" i="1"/>
  <c r="C4" i="1"/>
  <c r="D4" i="1"/>
  <c r="H36" i="1"/>
  <c r="D29" i="1"/>
  <c r="C5" i="1"/>
  <c r="C7" i="1"/>
  <c r="C10" i="1"/>
  <c r="D3" i="1"/>
  <c r="H38" i="1"/>
  <c r="I36" i="1"/>
  <c r="D5" i="1"/>
  <c r="D7" i="1"/>
  <c r="D18" i="1"/>
  <c r="D19" i="1"/>
  <c r="D26" i="1"/>
  <c r="E23" i="1"/>
  <c r="D2" i="1"/>
  <c r="J36" i="1"/>
  <c r="I38" i="1"/>
  <c r="J38" i="1"/>
  <c r="K36" i="1"/>
  <c r="K38" i="1"/>
  <c r="L36" i="1"/>
  <c r="L38" i="1"/>
  <c r="M36" i="1"/>
  <c r="N36" i="1"/>
  <c r="M38" i="1"/>
  <c r="O36" i="1"/>
  <c r="O38" i="1"/>
  <c r="N38" i="1"/>
</calcChain>
</file>

<file path=xl/sharedStrings.xml><?xml version="1.0" encoding="utf-8"?>
<sst xmlns="http://schemas.openxmlformats.org/spreadsheetml/2006/main" count="48" uniqueCount="48">
  <si>
    <t>2015 Actual</t>
  </si>
  <si>
    <t>2015 Pro-Forma</t>
  </si>
  <si>
    <t>2016 Estimated</t>
  </si>
  <si>
    <t>New Senior Investment Group Inc.</t>
  </si>
  <si>
    <t>Triple Net Lease Rental Revenue</t>
  </si>
  <si>
    <t>2015 Acquisitions</t>
  </si>
  <si>
    <t>Triple Net Lease</t>
  </si>
  <si>
    <t>Price</t>
  </si>
  <si>
    <t>Date</t>
  </si>
  <si>
    <t>Source</t>
  </si>
  <si>
    <t>pg 2 2015 -10k</t>
  </si>
  <si>
    <t>Estimated Rent</t>
  </si>
  <si>
    <t>Estimated Cap Rate</t>
  </si>
  <si>
    <t>Expenses</t>
  </si>
  <si>
    <t>Interest Expense</t>
  </si>
  <si>
    <t>Other Expense</t>
  </si>
  <si>
    <t>Net Income</t>
  </si>
  <si>
    <t>Income Tax Expense</t>
  </si>
  <si>
    <t>Debt</t>
  </si>
  <si>
    <t>Variable</t>
  </si>
  <si>
    <t>Fixed</t>
  </si>
  <si>
    <t>Assumptions:  3% Managed Property Revenue and Expense Growth in 2016</t>
  </si>
  <si>
    <t>Based on informal guidance in 4Q conference call</t>
  </si>
  <si>
    <t>Interest Expense Calculated based Debt Profile as of 12/31/2015</t>
  </si>
  <si>
    <t>Funds From Operation (FFO)</t>
  </si>
  <si>
    <t>Shares Outstanding as of 2/25/2016</t>
  </si>
  <si>
    <t>Annual Dividend per Share</t>
  </si>
  <si>
    <t>Payout Ratio</t>
  </si>
  <si>
    <t>plus 1%</t>
  </si>
  <si>
    <t>plus 2%</t>
  </si>
  <si>
    <t>plus 3%</t>
  </si>
  <si>
    <t>capped</t>
  </si>
  <si>
    <t>1M LIBOR</t>
  </si>
  <si>
    <t>As of 3/25/2016 1 month LIBOR is at .435%.  Company has purchased LIBOR Caps for matching duration and size of its outstanding LIBOR loans with caps in 3.3 to 3.8 Range.  I.e. 3% higher than where rates are today</t>
  </si>
  <si>
    <t>4% Triple Net Rental rate growth in 2016, guided</t>
  </si>
  <si>
    <t>FFO per share</t>
  </si>
  <si>
    <t>Managed Properties Revenue</t>
  </si>
  <si>
    <t>Annual Dividend Cash</t>
  </si>
  <si>
    <t>Net Rental Revenues</t>
  </si>
  <si>
    <t>Net Managed Properties Revenue</t>
  </si>
  <si>
    <t>Total Rental Revenues</t>
  </si>
  <si>
    <t>Equity Value</t>
  </si>
  <si>
    <t xml:space="preserve">          Managed Properties Operating Expenses</t>
  </si>
  <si>
    <t>Depreciation and Amortization Expense</t>
  </si>
  <si>
    <t>Acquisition, Transaction and Integration Expense</t>
  </si>
  <si>
    <t>Management Fee to Affiliate</t>
  </si>
  <si>
    <t>General and Administrative Expense</t>
  </si>
  <si>
    <t>Loss on Extinguishment of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</si>
</sst>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3" fontId="0" fillId="0" borderId="0" xfId="0" applyNumberFormat="1"/>
    <xf numFmtId="164" fontId="0" fillId="0" borderId="0" xfId="0" applyNumberFormat="1"/>
    <xf numFmtId="15" fontId="0" fillId="0" borderId="0" xfId="0" applyNumberFormat="1"/>
    <xf numFmtId="44" fontId="0" fillId="0" borderId="0" xfId="0" applyNumberFormat="1"/>
    <xf numFmtId="165" fontId="0" fillId="0" borderId="0" xfId="3" applyNumberFormat="1" applyFont="1"/>
    <xf numFmtId="166" fontId="0" fillId="0" borderId="0" xfId="1" applyNumberFormat="1" applyFont="1"/>
    <xf numFmtId="164" fontId="2" fillId="0" borderId="0" xfId="0" applyNumberFormat="1" applyFont="1"/>
    <xf numFmtId="164" fontId="2" fillId="0" borderId="0" xfId="2" applyNumberFormat="1" applyFont="1"/>
    <xf numFmtId="164" fontId="0" fillId="0" borderId="1" xfId="2" applyNumberFormat="1" applyFont="1" applyBorder="1"/>
    <xf numFmtId="44" fontId="0" fillId="0" borderId="1" xfId="0" applyNumberFormat="1" applyBorder="1"/>
    <xf numFmtId="10" fontId="0" fillId="0" borderId="0" xfId="3" applyNumberFormat="1" applyFont="1"/>
    <xf numFmtId="10" fontId="0" fillId="0" borderId="1" xfId="3" applyNumberFormat="1" applyFont="1" applyBorder="1"/>
    <xf numFmtId="0" fontId="0" fillId="0" borderId="0" xfId="0" applyFont="1"/>
    <xf numFmtId="164" fontId="0" fillId="0" borderId="2" xfId="2" applyNumberFormat="1" applyFont="1" applyBorder="1"/>
    <xf numFmtId="10" fontId="0" fillId="0" borderId="0" xfId="0" applyNumberFormat="1"/>
    <xf numFmtId="9" fontId="0" fillId="0" borderId="0" xfId="0" applyNumberFormat="1"/>
    <xf numFmtId="43" fontId="0" fillId="0" borderId="0" xfId="0" applyNumberFormat="1"/>
    <xf numFmtId="6" fontId="0" fillId="0" borderId="0" xfId="0" applyNumberFormat="1"/>
    <xf numFmtId="164" fontId="2" fillId="0" borderId="4" xfId="0" applyNumberFormat="1" applyFont="1" applyBorder="1"/>
    <xf numFmtId="0" fontId="0" fillId="0" borderId="3" xfId="0" applyFont="1" applyBorder="1"/>
    <xf numFmtId="0" fontId="0" fillId="0" borderId="5" xfId="0" applyBorder="1"/>
    <xf numFmtId="164" fontId="0" fillId="0" borderId="5" xfId="2" applyNumberFormat="1" applyFont="1" applyBorder="1"/>
    <xf numFmtId="164" fontId="0" fillId="0" borderId="5" xfId="0" applyNumberFormat="1" applyBorder="1"/>
    <xf numFmtId="0" fontId="2" fillId="0" borderId="4" xfId="0" applyFont="1" applyBorder="1"/>
    <xf numFmtId="164" fontId="2" fillId="0" borderId="6" xfId="2" applyNumberFormat="1" applyFont="1" applyBorder="1"/>
    <xf numFmtId="0" fontId="2" fillId="0" borderId="6" xfId="0" applyFont="1" applyBorder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numFmt numFmtId="34" formatCode="_(&quot;$&quot;* #,##0.00_);_(&quot;$&quot;* \(#,##0.00\);_(&quot;$&quot;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>
        <left/>
        <right/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9" totalsRowShown="0">
  <tableColumns count="4">
    <tableColumn id="1" name="New Senior Investment Group Inc."/>
    <tableColumn id="4" name="2015 Actual" dataDxfId="2" dataCellStyle="Currency"/>
    <tableColumn id="5" name="2015 Pro-Forma" dataDxfId="1" dataCellStyle="Currency"/>
    <tableColumn id="6" name="2016 Estimate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120" zoomScaleNormal="120" workbookViewId="0">
      <selection activeCell="C3" sqref="C3"/>
    </sheetView>
  </sheetViews>
  <sheetFormatPr defaultRowHeight="15" x14ac:dyDescent="0.25"/>
  <cols>
    <col min="1" max="1" width="46.28515625" customWidth="1"/>
    <col min="2" max="2" width="16.42578125" bestFit="1" customWidth="1"/>
    <col min="3" max="3" width="16.85546875" customWidth="1"/>
    <col min="4" max="4" width="16.42578125" customWidth="1"/>
    <col min="5" max="6" width="11.5703125" bestFit="1" customWidth="1"/>
    <col min="8" max="8" width="11.5703125" bestFit="1" customWidth="1"/>
    <col min="9" max="9" width="12.5703125" bestFit="1" customWidth="1"/>
    <col min="11" max="11" width="10.5703125" bestFit="1" customWidth="1"/>
    <col min="12" max="12" width="11.5703125" bestFit="1" customWidth="1"/>
    <col min="16" max="16" width="8.28515625" customWidth="1"/>
    <col min="17" max="17" width="10" customWidth="1"/>
    <col min="18" max="18" width="12.5703125" bestFit="1" customWidth="1"/>
  </cols>
  <sheetData>
    <row r="1" spans="1:8" x14ac:dyDescent="0.25">
      <c r="A1" t="s">
        <v>3</v>
      </c>
      <c r="B1" t="s">
        <v>0</v>
      </c>
      <c r="C1" t="s">
        <v>1</v>
      </c>
      <c r="D1" t="s">
        <v>2</v>
      </c>
    </row>
    <row r="2" spans="1:8" x14ac:dyDescent="0.25">
      <c r="A2" s="30" t="s">
        <v>40</v>
      </c>
      <c r="B2" s="10">
        <f>B3+B6</f>
        <v>388478</v>
      </c>
      <c r="C2" s="11">
        <v>463755</v>
      </c>
      <c r="D2" s="10">
        <f>D3+D6</f>
        <v>478795.94310000003</v>
      </c>
    </row>
    <row r="3" spans="1:8" x14ac:dyDescent="0.25">
      <c r="A3" t="s">
        <v>36</v>
      </c>
      <c r="B3" s="3">
        <v>277324</v>
      </c>
      <c r="C3" s="5">
        <f>C2-C6</f>
        <v>350925.69</v>
      </c>
      <c r="D3" s="5">
        <f>C3*1.03</f>
        <v>361453.4607</v>
      </c>
      <c r="E3" s="8"/>
      <c r="F3" s="8"/>
    </row>
    <row r="4" spans="1:8" ht="15.75" thickBot="1" x14ac:dyDescent="0.3">
      <c r="A4" s="24" t="s">
        <v>42</v>
      </c>
      <c r="B4" s="25">
        <v>-189543</v>
      </c>
      <c r="C4" s="25">
        <f>B4*(C3/B3)</f>
        <v>-239847.64412625664</v>
      </c>
      <c r="D4" s="26">
        <f>C4*1.03</f>
        <v>-247043.07345004435</v>
      </c>
    </row>
    <row r="5" spans="1:8" x14ac:dyDescent="0.25">
      <c r="A5" t="s">
        <v>39</v>
      </c>
      <c r="B5" s="5">
        <f>SUM(B3:B4)</f>
        <v>87781</v>
      </c>
      <c r="C5" s="5">
        <f>SUM(C3:C4)</f>
        <v>111078.04587374337</v>
      </c>
      <c r="D5" s="5">
        <f>SUM(D3:D4)</f>
        <v>114410.38724995565</v>
      </c>
      <c r="F5" s="21"/>
      <c r="G5" s="14"/>
    </row>
    <row r="6" spans="1:8" ht="15.75" thickBot="1" x14ac:dyDescent="0.3">
      <c r="A6" s="24" t="s">
        <v>4</v>
      </c>
      <c r="B6" s="25">
        <v>111154</v>
      </c>
      <c r="C6" s="26">
        <f>B6+D33*(4/12)</f>
        <v>112829.31</v>
      </c>
      <c r="D6" s="26">
        <f>C6*1.04</f>
        <v>117342.48240000001</v>
      </c>
    </row>
    <row r="7" spans="1:8" ht="15.75" thickBot="1" x14ac:dyDescent="0.3">
      <c r="A7" s="29" t="s">
        <v>38</v>
      </c>
      <c r="B7" s="28">
        <f>B5+B6</f>
        <v>198935</v>
      </c>
      <c r="C7" s="28">
        <f>C5+C6</f>
        <v>223907.35587374336</v>
      </c>
      <c r="D7" s="28">
        <f>D5+D6</f>
        <v>231752.86964995565</v>
      </c>
    </row>
    <row r="8" spans="1:8" ht="15.75" thickTop="1" x14ac:dyDescent="0.25">
      <c r="B8" s="3"/>
      <c r="C8" s="5"/>
      <c r="D8" s="7"/>
    </row>
    <row r="9" spans="1:8" x14ac:dyDescent="0.25">
      <c r="A9" s="1" t="s">
        <v>13</v>
      </c>
    </row>
    <row r="10" spans="1:8" x14ac:dyDescent="0.25">
      <c r="A10" t="s">
        <v>43</v>
      </c>
      <c r="B10" s="3">
        <v>160318</v>
      </c>
      <c r="C10" s="3">
        <f>C7-SUM(C11:C17)-C18</f>
        <v>194362.35587374336</v>
      </c>
      <c r="D10" s="3">
        <v>194362.35587374336</v>
      </c>
      <c r="E10" s="8"/>
    </row>
    <row r="11" spans="1:8" x14ac:dyDescent="0.25">
      <c r="A11" t="s">
        <v>14</v>
      </c>
      <c r="B11" s="3">
        <v>75021</v>
      </c>
      <c r="C11" s="5">
        <f>B38*1000*C38</f>
        <v>86642</v>
      </c>
      <c r="D11" s="5">
        <f>B38*1000*D38</f>
        <v>88827</v>
      </c>
      <c r="E11" s="14"/>
      <c r="F11" s="7"/>
    </row>
    <row r="12" spans="1:8" x14ac:dyDescent="0.25">
      <c r="A12" t="s">
        <v>44</v>
      </c>
      <c r="B12" s="3">
        <v>13444</v>
      </c>
      <c r="C12" s="3">
        <v>13444</v>
      </c>
      <c r="D12" s="2">
        <v>0</v>
      </c>
    </row>
    <row r="13" spans="1:8" x14ac:dyDescent="0.25">
      <c r="A13" t="s">
        <v>45</v>
      </c>
      <c r="B13" s="3">
        <v>14279</v>
      </c>
      <c r="C13" s="3">
        <f>4072*4</f>
        <v>16288</v>
      </c>
      <c r="D13" s="3">
        <f>4072*4</f>
        <v>16288</v>
      </c>
    </row>
    <row r="14" spans="1:8" x14ac:dyDescent="0.25">
      <c r="A14" t="s">
        <v>46</v>
      </c>
      <c r="B14" s="3">
        <v>15233</v>
      </c>
      <c r="C14" s="3">
        <v>15233</v>
      </c>
      <c r="D14" s="5">
        <f>C14*1.1</f>
        <v>16756.300000000003</v>
      </c>
      <c r="H14" s="2"/>
    </row>
    <row r="15" spans="1:8" x14ac:dyDescent="0.25">
      <c r="A15" t="s">
        <v>47</v>
      </c>
      <c r="B15" s="3">
        <v>5091</v>
      </c>
      <c r="C15" s="3">
        <v>5091</v>
      </c>
      <c r="D15" s="7">
        <v>0</v>
      </c>
      <c r="H15" s="7"/>
    </row>
    <row r="16" spans="1:8" x14ac:dyDescent="0.25">
      <c r="A16" t="s">
        <v>15</v>
      </c>
      <c r="B16" s="3">
        <v>1629</v>
      </c>
      <c r="C16" s="3">
        <v>1629</v>
      </c>
      <c r="D16" s="7">
        <v>0</v>
      </c>
    </row>
    <row r="17" spans="1:8" x14ac:dyDescent="0.25">
      <c r="A17" t="s">
        <v>17</v>
      </c>
      <c r="B17" s="12">
        <v>-3655</v>
      </c>
      <c r="C17" s="12">
        <v>-3655</v>
      </c>
      <c r="D17" s="13">
        <v>0</v>
      </c>
    </row>
    <row r="18" spans="1:8" x14ac:dyDescent="0.25">
      <c r="A18" s="23" t="s">
        <v>16</v>
      </c>
      <c r="B18" s="17">
        <f>B7-SUM(B10:B17)</f>
        <v>-82425</v>
      </c>
      <c r="C18" s="17">
        <f>-108782-C17</f>
        <v>-105127</v>
      </c>
      <c r="D18" s="17">
        <f>D7-SUM(D10:D17)</f>
        <v>-84480.786223787698</v>
      </c>
      <c r="H18" s="5"/>
    </row>
    <row r="19" spans="1:8" ht="15.75" thickBot="1" x14ac:dyDescent="0.3">
      <c r="A19" s="27" t="s">
        <v>24</v>
      </c>
      <c r="B19" s="22"/>
      <c r="C19" s="22"/>
      <c r="D19" s="22">
        <f t="shared" ref="D19" si="0">D18+D10</f>
        <v>109881.56964995567</v>
      </c>
    </row>
    <row r="20" spans="1:8" ht="15.75" thickTop="1" x14ac:dyDescent="0.25">
      <c r="A20" s="16"/>
      <c r="D20" s="2"/>
    </row>
    <row r="21" spans="1:8" x14ac:dyDescent="0.25">
      <c r="A21" s="1"/>
      <c r="D21" s="7"/>
    </row>
    <row r="22" spans="1:8" x14ac:dyDescent="0.25">
      <c r="A22" t="s">
        <v>25</v>
      </c>
      <c r="B22" t="s">
        <v>41</v>
      </c>
      <c r="D22" t="s">
        <v>26</v>
      </c>
      <c r="E22" t="s">
        <v>27</v>
      </c>
    </row>
    <row r="23" spans="1:8" x14ac:dyDescent="0.25">
      <c r="A23" s="9">
        <f>B23/9.51</f>
        <v>82114616.193480551</v>
      </c>
      <c r="B23" s="2">
        <f>780.91*1000000</f>
        <v>780910000</v>
      </c>
      <c r="D23">
        <f>0.26*4</f>
        <v>1.04</v>
      </c>
      <c r="E23" s="14">
        <f>D23/D26</f>
        <v>0.77719312814034081</v>
      </c>
    </row>
    <row r="25" spans="1:8" x14ac:dyDescent="0.25">
      <c r="D25" t="s">
        <v>35</v>
      </c>
    </row>
    <row r="26" spans="1:8" x14ac:dyDescent="0.25">
      <c r="A26" s="5"/>
      <c r="D26" s="2">
        <f>D19*1000/A23</f>
        <v>1.3381487333637401</v>
      </c>
      <c r="E26" s="7"/>
    </row>
    <row r="27" spans="1:8" x14ac:dyDescent="0.25">
      <c r="D27" s="7"/>
    </row>
    <row r="28" spans="1:8" x14ac:dyDescent="0.25">
      <c r="D28" t="s">
        <v>37</v>
      </c>
    </row>
    <row r="29" spans="1:8" x14ac:dyDescent="0.25">
      <c r="D29" s="20">
        <f>A23*D23</f>
        <v>85399200.841219783</v>
      </c>
    </row>
    <row r="32" spans="1:8" x14ac:dyDescent="0.25">
      <c r="A32" t="s">
        <v>5</v>
      </c>
      <c r="C32" t="s">
        <v>12</v>
      </c>
      <c r="D32" t="s">
        <v>11</v>
      </c>
      <c r="E32" t="s">
        <v>7</v>
      </c>
      <c r="F32" t="s">
        <v>8</v>
      </c>
      <c r="G32" t="s">
        <v>9</v>
      </c>
    </row>
    <row r="33" spans="1:16" x14ac:dyDescent="0.25">
      <c r="A33" t="s">
        <v>6</v>
      </c>
      <c r="C33" s="8">
        <v>7.0000000000000007E-2</v>
      </c>
      <c r="D33" s="7">
        <f>E33*C33</f>
        <v>5025.93</v>
      </c>
      <c r="E33" s="3">
        <v>71799</v>
      </c>
      <c r="F33" s="6">
        <v>42125</v>
      </c>
      <c r="G33" t="s">
        <v>10</v>
      </c>
      <c r="K33" s="4"/>
    </row>
    <row r="35" spans="1:16" x14ac:dyDescent="0.25">
      <c r="A35" t="s">
        <v>18</v>
      </c>
      <c r="C35" t="s">
        <v>32</v>
      </c>
      <c r="G35" s="19" t="s">
        <v>28</v>
      </c>
      <c r="K35" s="2" t="s">
        <v>29</v>
      </c>
      <c r="O35" t="s">
        <v>30</v>
      </c>
    </row>
    <row r="36" spans="1:16" x14ac:dyDescent="0.25">
      <c r="A36" t="s">
        <v>19</v>
      </c>
      <c r="B36" s="3">
        <v>874</v>
      </c>
      <c r="C36" s="14">
        <v>2.9000000000000001E-2</v>
      </c>
      <c r="D36" s="14">
        <v>3.15E-2</v>
      </c>
      <c r="E36" s="14">
        <v>3.3500000000000002E-2</v>
      </c>
      <c r="F36" s="18">
        <f>E36+0.0025</f>
        <v>3.6000000000000004E-2</v>
      </c>
      <c r="G36" s="18">
        <f>F36+0.0025</f>
        <v>3.8500000000000006E-2</v>
      </c>
      <c r="H36" s="18">
        <f>G36+0.0025</f>
        <v>4.1000000000000009E-2</v>
      </c>
      <c r="I36" s="18">
        <f>H36+0.0025</f>
        <v>4.3500000000000011E-2</v>
      </c>
      <c r="J36" s="18">
        <f t="shared" ref="J36:O36" si="1">I36+0.0025</f>
        <v>4.6000000000000013E-2</v>
      </c>
      <c r="K36" s="18">
        <f t="shared" si="1"/>
        <v>4.8500000000000015E-2</v>
      </c>
      <c r="L36" s="18">
        <f t="shared" si="1"/>
        <v>5.1000000000000018E-2</v>
      </c>
      <c r="M36" s="18">
        <f t="shared" si="1"/>
        <v>5.350000000000002E-2</v>
      </c>
      <c r="N36" s="18">
        <f t="shared" si="1"/>
        <v>5.6000000000000022E-2</v>
      </c>
      <c r="O36" s="18">
        <f t="shared" si="1"/>
        <v>5.8500000000000024E-2</v>
      </c>
      <c r="P36" t="s">
        <v>31</v>
      </c>
    </row>
    <row r="37" spans="1:16" x14ac:dyDescent="0.25">
      <c r="A37" t="s">
        <v>20</v>
      </c>
      <c r="B37" s="12">
        <v>1277</v>
      </c>
      <c r="C37" s="15">
        <v>4.8000000000000001E-2</v>
      </c>
      <c r="D37" s="15">
        <v>4.8000000000000001E-2</v>
      </c>
      <c r="E37" s="15">
        <v>4.8000000000000001E-2</v>
      </c>
      <c r="F37" s="15">
        <v>4.8000000000000001E-2</v>
      </c>
      <c r="G37" s="15">
        <v>4.8000000000000001E-2</v>
      </c>
      <c r="H37" s="15">
        <v>4.8000000000000001E-2</v>
      </c>
      <c r="I37" s="15">
        <v>4.8000000000000001E-2</v>
      </c>
      <c r="J37" s="15">
        <v>4.8000000000000001E-2</v>
      </c>
      <c r="K37" s="15">
        <v>4.8000000000000001E-2</v>
      </c>
      <c r="L37" s="15">
        <v>4.8000000000000001E-2</v>
      </c>
      <c r="M37" s="15">
        <v>4.8000000000000001E-2</v>
      </c>
      <c r="N37" s="15">
        <v>4.8000000000000001E-2</v>
      </c>
      <c r="O37" s="15">
        <v>4.8000000000000001E-2</v>
      </c>
    </row>
    <row r="38" spans="1:16" x14ac:dyDescent="0.25">
      <c r="B38" s="3">
        <f>SUM(B36:B37)</f>
        <v>2151</v>
      </c>
      <c r="C38" s="14">
        <f t="shared" ref="C38:O38" si="2">SUMPRODUCT($B$36:$B$37,C36:C37)/$B$38</f>
        <v>4.027986982798698E-2</v>
      </c>
      <c r="D38" s="14">
        <f t="shared" si="2"/>
        <v>4.1295676429567642E-2</v>
      </c>
      <c r="E38" s="14">
        <f t="shared" si="2"/>
        <v>4.2108321710832175E-2</v>
      </c>
      <c r="F38" s="14">
        <f t="shared" si="2"/>
        <v>4.3124128312412836E-2</v>
      </c>
      <c r="G38" s="14">
        <f t="shared" si="2"/>
        <v>4.4139934913993498E-2</v>
      </c>
      <c r="H38" s="14">
        <f t="shared" si="2"/>
        <v>4.5155741515574159E-2</v>
      </c>
      <c r="I38" s="14">
        <f t="shared" si="2"/>
        <v>4.617154811715482E-2</v>
      </c>
      <c r="J38" s="14">
        <f t="shared" si="2"/>
        <v>4.7187354718735482E-2</v>
      </c>
      <c r="K38" s="14">
        <f t="shared" si="2"/>
        <v>4.8203161320316136E-2</v>
      </c>
      <c r="L38" s="14">
        <f t="shared" si="2"/>
        <v>4.9218967921896797E-2</v>
      </c>
      <c r="M38" s="14">
        <f t="shared" si="2"/>
        <v>5.0234774523477459E-2</v>
      </c>
      <c r="N38" s="14">
        <f t="shared" si="2"/>
        <v>5.125058112505812E-2</v>
      </c>
      <c r="O38" s="14">
        <f t="shared" si="2"/>
        <v>5.2266387726638781E-2</v>
      </c>
    </row>
    <row r="39" spans="1:16" x14ac:dyDescent="0.25">
      <c r="A39" t="s">
        <v>21</v>
      </c>
      <c r="J39" t="s">
        <v>33</v>
      </c>
      <c r="K39" s="7"/>
    </row>
    <row r="40" spans="1:16" x14ac:dyDescent="0.25">
      <c r="A40" t="s">
        <v>22</v>
      </c>
      <c r="K40" s="7"/>
    </row>
    <row r="41" spans="1:16" x14ac:dyDescent="0.25">
      <c r="A41" t="s">
        <v>34</v>
      </c>
      <c r="K41" s="7"/>
    </row>
    <row r="42" spans="1:16" x14ac:dyDescent="0.25">
      <c r="A42" t="s">
        <v>23</v>
      </c>
    </row>
  </sheetData>
  <pageMargins left="0.7" right="0.7" top="0.75" bottom="0.75" header="0.3" footer="0.3"/>
  <pageSetup orientation="portrait" horizontalDpi="4294967293" verticalDpi="0" r:id="rId1"/>
  <ignoredErrors>
    <ignoredError sqref="C18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breen.anthony@gmail.com</dc:creator>
  <cp:lastModifiedBy>breen.anthony@gmail.com</cp:lastModifiedBy>
  <dcterms:created xsi:type="dcterms:W3CDTF">2016-03-25T17:01:37Z</dcterms:created>
  <dcterms:modified xsi:type="dcterms:W3CDTF">2016-03-28T03:47:02Z</dcterms:modified>
</cp:coreProperties>
</file>