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  <c r="H38" i="1" s="1"/>
  <c r="B38" i="1"/>
  <c r="H37" i="1"/>
  <c r="H36" i="1"/>
  <c r="E36" i="1"/>
  <c r="D36" i="1"/>
  <c r="C36" i="1"/>
  <c r="H35" i="1"/>
  <c r="H34" i="1"/>
  <c r="E34" i="1"/>
  <c r="D34" i="1"/>
  <c r="C34" i="1"/>
  <c r="H33" i="1"/>
  <c r="E33" i="1"/>
  <c r="D33" i="1"/>
  <c r="C33" i="1"/>
  <c r="H32" i="1"/>
  <c r="E32" i="1"/>
  <c r="D32" i="1"/>
  <c r="C32" i="1"/>
  <c r="D29" i="1"/>
  <c r="C29" i="1"/>
  <c r="B29" i="1"/>
  <c r="B22" i="1"/>
  <c r="D17" i="1"/>
  <c r="D16" i="1"/>
  <c r="B15" i="1"/>
  <c r="D12" i="1"/>
  <c r="D10" i="1"/>
  <c r="D9" i="1"/>
  <c r="D8" i="1"/>
  <c r="E38" i="1" l="1"/>
  <c r="D38" i="1"/>
  <c r="C38" i="1"/>
  <c r="D18" i="1"/>
  <c r="C41" i="1" s="1"/>
  <c r="B41" i="1"/>
  <c r="B42" i="1"/>
  <c r="D22" i="1" l="1"/>
  <c r="C42" i="1" s="1"/>
</calcChain>
</file>

<file path=xl/sharedStrings.xml><?xml version="1.0" encoding="utf-8"?>
<sst xmlns="http://schemas.openxmlformats.org/spreadsheetml/2006/main" count="47" uniqueCount="45">
  <si>
    <t>Common shares represented</t>
  </si>
  <si>
    <t>March 31, 2016 10-Q diluted share count:</t>
  </si>
  <si>
    <t>Strike/ WASP/ Conv Price</t>
  </si>
  <si>
    <t>Value to SUNW on exercise</t>
  </si>
  <si>
    <t>March 31, 2016 10-Q share count EXCLUDES:</t>
  </si>
  <si>
    <t>Options:</t>
  </si>
  <si>
    <t xml:space="preserve">        WASP &lt;= 2.77</t>
  </si>
  <si>
    <t xml:space="preserve">        WASP &gt; 2.77</t>
  </si>
  <si>
    <t xml:space="preserve">        Total options</t>
  </si>
  <si>
    <t>Warrants</t>
  </si>
  <si>
    <t>Convertible Debt</t>
  </si>
  <si>
    <t xml:space="preserve">        For purchase of MD Energy</t>
  </si>
  <si>
    <t xml:space="preserve">        For purchase of Solar United</t>
  </si>
  <si>
    <t xml:space="preserve">        Feb 2014 convertible debt</t>
  </si>
  <si>
    <t xml:space="preserve">       Total for convertible debt</t>
  </si>
  <si>
    <t>Series B preferred, for purchase of Elite</t>
  </si>
  <si>
    <t>Total items excluded as of March 31</t>
  </si>
  <si>
    <t>Restricted stock grant agreements</t>
  </si>
  <si>
    <t xml:space="preserve">at 2M </t>
  </si>
  <si>
    <t>at 3M</t>
  </si>
  <si>
    <t>at 4M</t>
  </si>
  <si>
    <t>To CEO Nelson, at 2M net profit over ttm</t>
  </si>
  <si>
    <t>To CFO Welch, at 2M/3M/4M</t>
  </si>
  <si>
    <t>To Sunworks shareholders, at 2M/3M/4M ttm</t>
  </si>
  <si>
    <t>To Sunworks employees, at 2M/3M/4M</t>
  </si>
  <si>
    <t>Total RSGAs</t>
  </si>
  <si>
    <t>Options granted by 2016 Compensation Plan</t>
  </si>
  <si>
    <t>Vest: Immed.</t>
  </si>
  <si>
    <t>in 1yr</t>
  </si>
  <si>
    <t>in 2yrs</t>
  </si>
  <si>
    <t>in 3yrs</t>
  </si>
  <si>
    <t>Total</t>
  </si>
  <si>
    <t>Strike</t>
  </si>
  <si>
    <t>Value</t>
  </si>
  <si>
    <t>James Nelson, Chief Executive Officer, President</t>
  </si>
  <si>
    <t>Tracy Welch, Chief Financial Officer</t>
  </si>
  <si>
    <t>Abe Emard, Chief Operating Officer and Director</t>
  </si>
  <si>
    <t>Executive Officer Group</t>
  </si>
  <si>
    <t>Non-Employee Director Group</t>
  </si>
  <si>
    <t>Non-Executive Officer Employee Group</t>
  </si>
  <si>
    <t>Total 2016 Compensation Plan options</t>
  </si>
  <si>
    <t>Share count</t>
  </si>
  <si>
    <t>Share count, diluted, 2016 year-end, &lt;=2.77 strike</t>
  </si>
  <si>
    <t>Share count, every last possible share</t>
  </si>
  <si>
    <t>SUNW Capital Structure and Diluted Share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</si>
</sst>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(#,##0.00\)"/>
    <numFmt numFmtId="165" formatCode="#,##0;[Red]\(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0"/>
      <name val="Courier New"/>
      <family val="3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3" fontId="0" fillId="0" borderId="0" xfId="0" applyNumberFormat="1" applyFont="1"/>
    <xf numFmtId="0" fontId="0" fillId="0" borderId="0" xfId="0" applyBorder="1"/>
    <xf numFmtId="0" fontId="0" fillId="0" borderId="0" xfId="0" applyFont="1"/>
    <xf numFmtId="3" fontId="0" fillId="0" borderId="0" xfId="0" applyNumberFormat="1"/>
    <xf numFmtId="3" fontId="0" fillId="0" borderId="0" xfId="0" applyNumberFormat="1" applyBorder="1"/>
    <xf numFmtId="0" fontId="2" fillId="0" borderId="0" xfId="0" applyFont="1" applyFill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0" fontId="1" fillId="0" borderId="0" xfId="0" applyFont="1" applyBorder="1"/>
    <xf numFmtId="0" fontId="0" fillId="0" borderId="0" xfId="0" applyFill="1" applyBorder="1"/>
    <xf numFmtId="0" fontId="1" fillId="0" borderId="0" xfId="0" applyFont="1" applyFill="1"/>
    <xf numFmtId="0" fontId="0" fillId="0" borderId="0" xfId="0" applyFill="1"/>
    <xf numFmtId="1" fontId="0" fillId="0" borderId="0" xfId="0" applyNumberFormat="1"/>
    <xf numFmtId="3" fontId="1" fillId="0" borderId="0" xfId="0" applyNumberFormat="1" applyFont="1"/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0" fontId="1" fillId="2" borderId="0" xfId="0" applyFont="1" applyFill="1"/>
    <xf numFmtId="3" fontId="0" fillId="2" borderId="0" xfId="0" applyNumberFormat="1" applyFont="1" applyFill="1"/>
    <xf numFmtId="0" fontId="0" fillId="2" borderId="0" xfId="0" applyFill="1"/>
    <xf numFmtId="3" fontId="0" fillId="2" borderId="0" xfId="0" applyNumberFormat="1" applyFill="1"/>
    <xf numFmtId="0" fontId="0" fillId="2" borderId="0" xfId="0" applyFill="1" applyBorder="1"/>
    <xf numFmtId="0" fontId="0" fillId="3" borderId="0" xfId="0" applyFill="1"/>
    <xf numFmtId="0" fontId="0" fillId="3" borderId="0" xfId="0" applyFill="1" applyBorder="1"/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A18" sqref="A18"/>
    </sheetView>
  </sheetViews>
  <sheetFormatPr defaultRowHeight="15" x14ac:dyDescent="0.25"/>
  <cols>
    <col min="1" max="1" width="46.28515625" customWidth="1"/>
    <col min="2" max="2" width="12.42578125" customWidth="1"/>
    <col min="3" max="3" width="10.140625" customWidth="1"/>
    <col min="4" max="4" width="11.42578125" customWidth="1"/>
    <col min="5" max="5" width="10.5703125" customWidth="1"/>
  </cols>
  <sheetData>
    <row r="1" spans="1:12" ht="45.75" customHeight="1" x14ac:dyDescent="0.25">
      <c r="A1" s="26" t="s">
        <v>44</v>
      </c>
      <c r="B1" s="26"/>
      <c r="C1" s="26"/>
      <c r="D1" s="26"/>
      <c r="E1" s="26"/>
      <c r="F1" s="26"/>
    </row>
    <row r="2" spans="1:12" s="23" customFormat="1" ht="14.25" customHeight="1" x14ac:dyDescent="0.25">
      <c r="A2" s="25"/>
      <c r="B2" s="25"/>
      <c r="C2" s="25"/>
      <c r="D2" s="25"/>
      <c r="E2" s="25"/>
      <c r="F2" s="25"/>
    </row>
    <row r="3" spans="1:12" ht="48.75" customHeight="1" x14ac:dyDescent="0.25">
      <c r="A3" s="17"/>
      <c r="B3" s="1" t="s">
        <v>0</v>
      </c>
      <c r="E3" s="2"/>
    </row>
    <row r="4" spans="1:12" s="2" customFormat="1" x14ac:dyDescent="0.25">
      <c r="A4" s="2" t="s">
        <v>1</v>
      </c>
      <c r="B4" s="3">
        <v>18811871</v>
      </c>
    </row>
    <row r="5" spans="1:12" s="18" customFormat="1" x14ac:dyDescent="0.25">
      <c r="B5" s="19"/>
    </row>
    <row r="6" spans="1:12" ht="60" x14ac:dyDescent="0.25">
      <c r="A6" s="2" t="s">
        <v>4</v>
      </c>
      <c r="B6" s="1" t="s">
        <v>0</v>
      </c>
      <c r="C6" s="1" t="s">
        <v>2</v>
      </c>
      <c r="D6" s="1" t="s">
        <v>3</v>
      </c>
    </row>
    <row r="7" spans="1:12" x14ac:dyDescent="0.25">
      <c r="A7" t="s">
        <v>5</v>
      </c>
      <c r="F7" s="4"/>
      <c r="G7" s="4"/>
      <c r="H7" s="4"/>
      <c r="I7" s="4"/>
    </row>
    <row r="8" spans="1:12" x14ac:dyDescent="0.25">
      <c r="A8" s="5" t="s">
        <v>6</v>
      </c>
      <c r="B8" s="6">
        <v>835470</v>
      </c>
      <c r="C8">
        <v>1.1299999999999999</v>
      </c>
      <c r="D8" s="6">
        <f>B8*C8</f>
        <v>944081.09999999986</v>
      </c>
      <c r="F8" s="7"/>
      <c r="G8" s="4"/>
      <c r="H8" s="4"/>
      <c r="I8" s="4"/>
    </row>
    <row r="9" spans="1:12" x14ac:dyDescent="0.25">
      <c r="A9" s="5" t="s">
        <v>7</v>
      </c>
      <c r="B9" s="6">
        <v>64104</v>
      </c>
      <c r="C9">
        <v>3.51</v>
      </c>
      <c r="D9" s="6">
        <f>B9*C9</f>
        <v>225005.03999999998</v>
      </c>
      <c r="F9" s="7"/>
      <c r="G9" s="4"/>
      <c r="H9" s="4"/>
      <c r="I9" s="4"/>
    </row>
    <row r="10" spans="1:12" x14ac:dyDescent="0.25">
      <c r="A10" s="5" t="s">
        <v>8</v>
      </c>
      <c r="B10" s="6">
        <v>899574</v>
      </c>
      <c r="C10">
        <v>1.3</v>
      </c>
      <c r="D10" s="6">
        <f>B10*C10</f>
        <v>1169446.2</v>
      </c>
      <c r="E10" s="6"/>
      <c r="F10" s="7"/>
      <c r="G10" s="4"/>
      <c r="H10" s="4"/>
      <c r="I10" s="4"/>
    </row>
    <row r="11" spans="1:12" x14ac:dyDescent="0.25">
      <c r="A11" s="5"/>
      <c r="B11" s="8"/>
      <c r="C11" s="9"/>
      <c r="E11" s="6"/>
      <c r="F11" s="7"/>
      <c r="G11" s="4"/>
      <c r="H11" s="4"/>
      <c r="I11" s="4"/>
    </row>
    <row r="12" spans="1:12" x14ac:dyDescent="0.25">
      <c r="A12" t="s">
        <v>9</v>
      </c>
      <c r="B12" s="6">
        <v>2997000</v>
      </c>
      <c r="C12">
        <v>4.1500000000000004</v>
      </c>
      <c r="D12" s="6">
        <f>B12*C12</f>
        <v>12437550.000000002</v>
      </c>
      <c r="K12" s="6"/>
    </row>
    <row r="13" spans="1:12" x14ac:dyDescent="0.25">
      <c r="B13" s="6"/>
      <c r="E13" s="6"/>
      <c r="L13" s="6"/>
    </row>
    <row r="14" spans="1:12" x14ac:dyDescent="0.25">
      <c r="A14" t="s">
        <v>10</v>
      </c>
      <c r="C14" s="4"/>
    </row>
    <row r="15" spans="1:12" x14ac:dyDescent="0.25">
      <c r="A15" t="s">
        <v>11</v>
      </c>
      <c r="B15" s="6">
        <f>B18-SUM(B16:B17)</f>
        <v>679487</v>
      </c>
      <c r="C15">
        <v>2.6</v>
      </c>
      <c r="D15" s="6">
        <v>1767000</v>
      </c>
      <c r="J15" s="6"/>
      <c r="K15" s="6"/>
      <c r="L15" s="6"/>
    </row>
    <row r="16" spans="1:12" x14ac:dyDescent="0.25">
      <c r="A16" t="s">
        <v>12</v>
      </c>
      <c r="B16" s="6">
        <v>2218935</v>
      </c>
      <c r="C16">
        <v>0.33800000000000002</v>
      </c>
      <c r="D16" s="6">
        <f>B16*C16</f>
        <v>750000.03</v>
      </c>
    </row>
    <row r="17" spans="1:12" x14ac:dyDescent="0.25">
      <c r="A17" t="s">
        <v>13</v>
      </c>
      <c r="B17" s="6">
        <v>295857</v>
      </c>
      <c r="C17">
        <v>0.33800000000000002</v>
      </c>
      <c r="D17" s="6">
        <f>B17*C17</f>
        <v>99999.666000000012</v>
      </c>
    </row>
    <row r="18" spans="1:12" x14ac:dyDescent="0.25">
      <c r="A18" t="s">
        <v>14</v>
      </c>
      <c r="B18" s="6">
        <v>3194279</v>
      </c>
      <c r="D18" s="6">
        <f>SUM(D15:D17)</f>
        <v>2616999.6960000005</v>
      </c>
    </row>
    <row r="19" spans="1:12" x14ac:dyDescent="0.25">
      <c r="B19" s="6"/>
      <c r="D19" s="6"/>
    </row>
    <row r="20" spans="1:12" x14ac:dyDescent="0.25">
      <c r="A20" t="s">
        <v>15</v>
      </c>
      <c r="B20" s="6">
        <v>1506024</v>
      </c>
    </row>
    <row r="21" spans="1:12" x14ac:dyDescent="0.25">
      <c r="B21" s="6"/>
    </row>
    <row r="22" spans="1:12" x14ac:dyDescent="0.25">
      <c r="A22" t="s">
        <v>16</v>
      </c>
      <c r="B22" s="6">
        <f>SUM(B10,B12,B18,B20)</f>
        <v>8596877</v>
      </c>
      <c r="D22" s="6">
        <f>SUM(D10,D12,D18)</f>
        <v>16223995.896000002</v>
      </c>
    </row>
    <row r="23" spans="1:12" s="20" customFormat="1" x14ac:dyDescent="0.25">
      <c r="B23" s="21"/>
    </row>
    <row r="24" spans="1:12" x14ac:dyDescent="0.25">
      <c r="A24" s="2" t="s">
        <v>17</v>
      </c>
      <c r="B24" s="10" t="s">
        <v>18</v>
      </c>
      <c r="C24" s="10" t="s">
        <v>19</v>
      </c>
      <c r="D24" s="10" t="s">
        <v>20</v>
      </c>
    </row>
    <row r="25" spans="1:12" x14ac:dyDescent="0.25">
      <c r="A25" t="s">
        <v>21</v>
      </c>
      <c r="B25" s="6">
        <v>384615</v>
      </c>
    </row>
    <row r="26" spans="1:12" x14ac:dyDescent="0.25">
      <c r="A26" t="s">
        <v>22</v>
      </c>
      <c r="B26" s="6">
        <v>38462</v>
      </c>
      <c r="C26" s="6">
        <v>38462</v>
      </c>
      <c r="D26" s="6">
        <v>38461</v>
      </c>
    </row>
    <row r="27" spans="1:12" x14ac:dyDescent="0.25">
      <c r="A27" t="s">
        <v>23</v>
      </c>
      <c r="B27" s="6">
        <v>92308</v>
      </c>
      <c r="C27" s="6">
        <v>92308</v>
      </c>
      <c r="D27" s="6">
        <v>92308</v>
      </c>
    </row>
    <row r="28" spans="1:12" x14ac:dyDescent="0.25">
      <c r="A28" t="s">
        <v>24</v>
      </c>
      <c r="B28" s="6">
        <v>12821</v>
      </c>
      <c r="C28" s="6">
        <v>12821</v>
      </c>
      <c r="D28" s="6">
        <v>12821</v>
      </c>
    </row>
    <row r="29" spans="1:12" x14ac:dyDescent="0.25">
      <c r="A29" t="s">
        <v>25</v>
      </c>
      <c r="B29" s="6">
        <f>SUM(B25:B28)</f>
        <v>528206</v>
      </c>
      <c r="C29" s="6">
        <f>SUM(B25:C28)</f>
        <v>671797</v>
      </c>
      <c r="D29" s="6">
        <f>SUM(B25:D28)</f>
        <v>815387</v>
      </c>
    </row>
    <row r="30" spans="1:12" s="20" customFormat="1" x14ac:dyDescent="0.25">
      <c r="F30" s="21"/>
      <c r="G30" s="21"/>
      <c r="J30" s="22"/>
      <c r="K30" s="22"/>
      <c r="L30" s="22"/>
    </row>
    <row r="31" spans="1:12" x14ac:dyDescent="0.25">
      <c r="A31" s="2" t="s">
        <v>26</v>
      </c>
      <c r="B31" s="2" t="s">
        <v>27</v>
      </c>
      <c r="C31" s="2" t="s">
        <v>28</v>
      </c>
      <c r="D31" s="2" t="s">
        <v>29</v>
      </c>
      <c r="E31" s="2" t="s">
        <v>30</v>
      </c>
      <c r="F31" s="2" t="s">
        <v>31</v>
      </c>
      <c r="G31" s="12" t="s">
        <v>32</v>
      </c>
      <c r="H31" s="12" t="s">
        <v>33</v>
      </c>
      <c r="J31" s="11"/>
      <c r="K31" s="4"/>
      <c r="L31" s="4"/>
    </row>
    <row r="32" spans="1:12" x14ac:dyDescent="0.25">
      <c r="A32" t="s">
        <v>34</v>
      </c>
      <c r="C32">
        <f>F32*1/3</f>
        <v>25000</v>
      </c>
      <c r="D32">
        <f>F32*1/3</f>
        <v>25000</v>
      </c>
      <c r="E32">
        <f>F32*1/3</f>
        <v>25000</v>
      </c>
      <c r="F32" s="6">
        <v>75000</v>
      </c>
      <c r="G32" s="13">
        <v>2.68</v>
      </c>
      <c r="H32" s="6">
        <f>F32*G32</f>
        <v>201000</v>
      </c>
      <c r="J32" s="11"/>
      <c r="K32" s="4"/>
      <c r="L32" s="4"/>
    </row>
    <row r="33" spans="1:13" x14ac:dyDescent="0.25">
      <c r="A33" t="s">
        <v>35</v>
      </c>
      <c r="C33" s="14">
        <f t="shared" ref="C33:C34" si="0">F33*1/3</f>
        <v>16666.666666666668</v>
      </c>
      <c r="D33" s="14">
        <f t="shared" ref="D33:D34" si="1">F33*1/3</f>
        <v>16666.666666666668</v>
      </c>
      <c r="E33" s="14">
        <f t="shared" ref="E33:E34" si="2">F33*1/3</f>
        <v>16666.666666666668</v>
      </c>
      <c r="F33" s="6">
        <v>50000</v>
      </c>
      <c r="G33" s="13">
        <v>2.68</v>
      </c>
      <c r="H33" s="6">
        <f>F33*G33</f>
        <v>134000</v>
      </c>
      <c r="J33" s="11"/>
      <c r="K33" s="4"/>
      <c r="L33" s="4"/>
    </row>
    <row r="34" spans="1:13" x14ac:dyDescent="0.25">
      <c r="A34" t="s">
        <v>36</v>
      </c>
      <c r="C34">
        <f t="shared" si="0"/>
        <v>20000</v>
      </c>
      <c r="D34">
        <f t="shared" si="1"/>
        <v>20000</v>
      </c>
      <c r="E34">
        <f t="shared" si="2"/>
        <v>20000</v>
      </c>
      <c r="F34" s="6">
        <v>60000</v>
      </c>
      <c r="G34" s="13">
        <v>2.68</v>
      </c>
      <c r="H34" s="6">
        <f>F34*G34</f>
        <v>160800</v>
      </c>
    </row>
    <row r="35" spans="1:13" x14ac:dyDescent="0.25">
      <c r="A35" t="s">
        <v>37</v>
      </c>
      <c r="B35" s="6">
        <v>185000</v>
      </c>
      <c r="F35" s="6">
        <v>185000</v>
      </c>
      <c r="G35" s="13">
        <v>2.68</v>
      </c>
      <c r="H35" s="6">
        <f>F35*G35</f>
        <v>495800.00000000006</v>
      </c>
    </row>
    <row r="36" spans="1:13" x14ac:dyDescent="0.25">
      <c r="A36" t="s">
        <v>38</v>
      </c>
      <c r="B36" s="6">
        <v>20000</v>
      </c>
      <c r="C36" s="14">
        <f>(F36-B36)/3</f>
        <v>38333.333333333336</v>
      </c>
      <c r="D36" s="14">
        <f>(F36-B36)/3</f>
        <v>38333.333333333336</v>
      </c>
      <c r="E36" s="14">
        <f>(F36-B36)/3</f>
        <v>38333.333333333336</v>
      </c>
      <c r="F36" s="6">
        <v>135000</v>
      </c>
      <c r="G36" s="13">
        <v>2.68</v>
      </c>
      <c r="H36" s="6">
        <f>F36*G36</f>
        <v>361800</v>
      </c>
    </row>
    <row r="37" spans="1:13" x14ac:dyDescent="0.25">
      <c r="A37" t="s">
        <v>39</v>
      </c>
      <c r="B37" s="6">
        <v>275000</v>
      </c>
      <c r="F37" s="6">
        <v>275000</v>
      </c>
      <c r="G37" s="13">
        <v>2.68</v>
      </c>
      <c r="H37" s="6">
        <f>F37*G37</f>
        <v>737000</v>
      </c>
    </row>
    <row r="38" spans="1:13" x14ac:dyDescent="0.25">
      <c r="A38" t="s">
        <v>40</v>
      </c>
      <c r="B38">
        <f>SUM(B32:B37)</f>
        <v>480000</v>
      </c>
      <c r="C38">
        <f t="shared" ref="C38:E38" si="3">SUM(C32:C37)</f>
        <v>100000</v>
      </c>
      <c r="D38">
        <f t="shared" si="3"/>
        <v>100000</v>
      </c>
      <c r="E38">
        <f t="shared" si="3"/>
        <v>100000</v>
      </c>
      <c r="F38" s="6">
        <f>SUM(F32:F37)</f>
        <v>780000</v>
      </c>
      <c r="G38" s="13">
        <v>2.68</v>
      </c>
      <c r="H38" s="6">
        <f>F38*G38</f>
        <v>2090400.0000000002</v>
      </c>
      <c r="J38" s="4"/>
      <c r="K38" s="4"/>
      <c r="L38" s="4"/>
      <c r="M38" s="4"/>
    </row>
    <row r="39" spans="1:13" s="23" customFormat="1" x14ac:dyDescent="0.25">
      <c r="J39" s="24"/>
      <c r="K39" s="24"/>
      <c r="L39" s="24"/>
      <c r="M39" s="24"/>
    </row>
    <row r="40" spans="1:13" x14ac:dyDescent="0.25">
      <c r="B40" s="15" t="s">
        <v>41</v>
      </c>
      <c r="C40" s="2" t="s">
        <v>3</v>
      </c>
      <c r="E40" s="4"/>
    </row>
    <row r="41" spans="1:13" x14ac:dyDescent="0.25">
      <c r="A41" t="s">
        <v>42</v>
      </c>
      <c r="B41" s="16">
        <f>SUM(B4,B8,B18,B20,D29,B38)</f>
        <v>25643031</v>
      </c>
      <c r="C41" s="6">
        <f>SUM(D8,D18,B38*G38)</f>
        <v>4847480.7960000001</v>
      </c>
      <c r="E41" s="6"/>
    </row>
    <row r="42" spans="1:13" x14ac:dyDescent="0.25">
      <c r="A42" t="s">
        <v>43</v>
      </c>
      <c r="B42" s="6">
        <f>SUM(B4, B22,D29,F38)</f>
        <v>29004135</v>
      </c>
      <c r="C42" s="6">
        <f>SUM(D22,H38)</f>
        <v>18314395.896000002</v>
      </c>
      <c r="E42" s="6"/>
      <c r="G42" s="4"/>
      <c r="H42" s="4"/>
      <c r="I42" s="4"/>
      <c r="J42" s="4"/>
    </row>
    <row r="43" spans="1:13" x14ac:dyDescent="0.25">
      <c r="B43" s="16"/>
      <c r="E43" s="6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W. Heath</dc:creator>
  <cp:lastModifiedBy>White, W. Heath</cp:lastModifiedBy>
  <dcterms:created xsi:type="dcterms:W3CDTF">2016-07-10T20:18:35Z</dcterms:created>
  <dcterms:modified xsi:type="dcterms:W3CDTF">2016-07-10T20:27:44Z</dcterms:modified>
</cp:coreProperties>
</file>