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60" windowWidth="16260" windowHeight="6120"/>
  </bookViews>
  <sheets>
    <sheet name="Cash analysis" sheetId="8" r:id="rId1"/>
    <sheet name="Select Ratio Illustration" sheetId="7" r:id="rId2"/>
    <sheet name="Graham Analysis" sheetId="6" r:id="rId3"/>
    <sheet name="Altman Illustration" sheetId="4" r:id="rId4"/>
    <sheet name="Altman Z-Score" sheetId="1" r:id="rId5"/>
    <sheet name="Income statement (10 years)" sheetId="2" r:id="rId6"/>
    <sheet name="Balance sheet (10 years)" sheetId="3" r:id="rId7"/>
    <sheet name="Ratios (10 years)" sheetId="5" r:id="rId8"/>
  </sheets>
  <calcPr calcId="145621"/>
</workbook>
</file>

<file path=xl/calcChain.xml><?xml version="1.0" encoding="utf-8"?>
<calcChain xmlns="http://schemas.openxmlformats.org/spreadsheetml/2006/main">
  <c r="E3" i="8" l="1"/>
  <c r="F3" i="8"/>
  <c r="G3" i="8"/>
  <c r="H3" i="8"/>
  <c r="I3" i="8"/>
  <c r="J3" i="8"/>
  <c r="K3" i="8"/>
  <c r="L3" i="8"/>
  <c r="M3" i="8"/>
  <c r="D3" i="8"/>
  <c r="E8" i="8"/>
  <c r="E10" i="8" s="1"/>
  <c r="F8" i="8"/>
  <c r="F10" i="8" s="1"/>
  <c r="G8" i="8"/>
  <c r="G11" i="8" s="1"/>
  <c r="H8" i="8"/>
  <c r="H11" i="8" s="1"/>
  <c r="I8" i="8"/>
  <c r="I10" i="8" s="1"/>
  <c r="J8" i="8"/>
  <c r="J10" i="8" s="1"/>
  <c r="K8" i="8"/>
  <c r="K11" i="8" s="1"/>
  <c r="L8" i="8"/>
  <c r="L11" i="8" s="1"/>
  <c r="M8" i="8"/>
  <c r="M10" i="8" s="1"/>
  <c r="D8" i="8"/>
  <c r="D10" i="8" s="1"/>
  <c r="E6" i="8"/>
  <c r="F6" i="8"/>
  <c r="G6" i="8"/>
  <c r="H6" i="8"/>
  <c r="I6" i="8"/>
  <c r="J6" i="8"/>
  <c r="K6" i="8"/>
  <c r="L6" i="8"/>
  <c r="M6" i="8"/>
  <c r="D6" i="8"/>
  <c r="M7" i="8"/>
  <c r="L7" i="8"/>
  <c r="K7" i="8"/>
  <c r="J7" i="8"/>
  <c r="I7" i="8"/>
  <c r="H7" i="8"/>
  <c r="G7" i="8"/>
  <c r="F7" i="8"/>
  <c r="E7" i="8"/>
  <c r="D7" i="8"/>
  <c r="N13" i="7"/>
  <c r="N9" i="7"/>
  <c r="N8" i="7"/>
  <c r="N7" i="7"/>
  <c r="N6" i="7"/>
  <c r="L9" i="8" l="1"/>
  <c r="H9" i="8"/>
  <c r="D11" i="8"/>
  <c r="J11" i="8"/>
  <c r="F11" i="8"/>
  <c r="L10" i="8"/>
  <c r="H10" i="8"/>
  <c r="K9" i="8"/>
  <c r="G9" i="8"/>
  <c r="M11" i="8"/>
  <c r="I11" i="8"/>
  <c r="E11" i="8"/>
  <c r="K10" i="8"/>
  <c r="G10" i="8"/>
  <c r="D9" i="8"/>
  <c r="J9" i="8"/>
  <c r="F9" i="8"/>
  <c r="M9" i="8"/>
  <c r="I9" i="8"/>
  <c r="E9" i="8"/>
  <c r="D17" i="7"/>
  <c r="D16" i="7"/>
  <c r="E13" i="7"/>
  <c r="F13" i="7"/>
  <c r="G13" i="7"/>
  <c r="H13" i="7"/>
  <c r="I13" i="7"/>
  <c r="J13" i="7"/>
  <c r="K13" i="7"/>
  <c r="L13" i="7"/>
  <c r="M13" i="7"/>
  <c r="D13" i="7"/>
  <c r="E11" i="7"/>
  <c r="F11" i="7"/>
  <c r="G11" i="7"/>
  <c r="H11" i="7"/>
  <c r="I11" i="7"/>
  <c r="J11" i="7"/>
  <c r="K11" i="7"/>
  <c r="L11" i="7"/>
  <c r="M11" i="7"/>
  <c r="D11" i="7"/>
  <c r="D7" i="7"/>
  <c r="E7" i="7"/>
  <c r="F7" i="7"/>
  <c r="G7" i="7"/>
  <c r="H7" i="7"/>
  <c r="I7" i="7"/>
  <c r="J7" i="7"/>
  <c r="K7" i="7"/>
  <c r="L7" i="7"/>
  <c r="M7" i="7"/>
  <c r="D8" i="7"/>
  <c r="E8" i="7"/>
  <c r="F8" i="7"/>
  <c r="G8" i="7"/>
  <c r="H8" i="7"/>
  <c r="I8" i="7"/>
  <c r="J8" i="7"/>
  <c r="K8" i="7"/>
  <c r="L8" i="7"/>
  <c r="M8" i="7"/>
  <c r="D9" i="7"/>
  <c r="E9" i="7"/>
  <c r="F9" i="7"/>
  <c r="G9" i="7"/>
  <c r="H9" i="7"/>
  <c r="I9" i="7"/>
  <c r="J9" i="7"/>
  <c r="K9" i="7"/>
  <c r="L9" i="7"/>
  <c r="M9" i="7"/>
  <c r="E6" i="7"/>
  <c r="F6" i="7"/>
  <c r="G6" i="7"/>
  <c r="H6" i="7"/>
  <c r="I6" i="7"/>
  <c r="J6" i="7"/>
  <c r="K6" i="7"/>
  <c r="L6" i="7"/>
  <c r="M6" i="7"/>
  <c r="D6" i="7"/>
  <c r="M3" i="7"/>
  <c r="L3" i="7"/>
  <c r="K3" i="7"/>
  <c r="J3" i="7"/>
  <c r="I3" i="7"/>
  <c r="H3" i="7"/>
  <c r="G3" i="7"/>
  <c r="F3" i="7"/>
  <c r="E3" i="7"/>
  <c r="D3" i="7"/>
  <c r="C40" i="5"/>
  <c r="D40" i="5"/>
  <c r="E40" i="5"/>
  <c r="F40" i="5"/>
  <c r="G40" i="5"/>
  <c r="H40" i="5"/>
  <c r="I40" i="5"/>
  <c r="J40" i="5"/>
  <c r="K40" i="5"/>
  <c r="B40" i="5"/>
  <c r="C38" i="5"/>
  <c r="D38" i="5"/>
  <c r="E38" i="5"/>
  <c r="F38" i="5"/>
  <c r="G38" i="5"/>
  <c r="H38" i="5"/>
  <c r="I38" i="5"/>
  <c r="J38" i="5"/>
  <c r="K38" i="5"/>
  <c r="B38" i="5"/>
  <c r="C36" i="5"/>
  <c r="D36" i="5"/>
  <c r="E36" i="5"/>
  <c r="F36" i="5"/>
  <c r="G36" i="5"/>
  <c r="H36" i="5"/>
  <c r="I36" i="5"/>
  <c r="J36" i="5"/>
  <c r="K36" i="5"/>
  <c r="B36" i="5"/>
  <c r="C35" i="5"/>
  <c r="D35" i="5"/>
  <c r="E35" i="5"/>
  <c r="F35" i="5"/>
  <c r="G35" i="5"/>
  <c r="H35" i="5"/>
  <c r="I35" i="5"/>
  <c r="J35" i="5"/>
  <c r="K35" i="5"/>
  <c r="B35" i="5"/>
  <c r="B34" i="5"/>
  <c r="C34" i="5"/>
  <c r="D34" i="5"/>
  <c r="E34" i="5"/>
  <c r="F34" i="5"/>
  <c r="G34" i="5"/>
  <c r="H34" i="5"/>
  <c r="I34" i="5"/>
  <c r="J34" i="5"/>
  <c r="K34" i="5"/>
  <c r="C33" i="5"/>
  <c r="D33" i="5"/>
  <c r="E33" i="5"/>
  <c r="F33" i="5"/>
  <c r="G33" i="5"/>
  <c r="H33" i="5"/>
  <c r="I33" i="5"/>
  <c r="J33" i="5"/>
  <c r="K33" i="5"/>
  <c r="B33" i="5"/>
  <c r="G15" i="6"/>
  <c r="H15" i="6"/>
  <c r="I15" i="6"/>
  <c r="J15" i="6"/>
  <c r="K15" i="6"/>
  <c r="L15" i="6"/>
  <c r="M15" i="6"/>
  <c r="N15" i="6"/>
  <c r="O15" i="6"/>
  <c r="F15" i="6"/>
  <c r="G13" i="6"/>
  <c r="H13" i="6"/>
  <c r="I13" i="6"/>
  <c r="J13" i="6"/>
  <c r="K13" i="6"/>
  <c r="L13" i="6"/>
  <c r="M13" i="6"/>
  <c r="N13" i="6"/>
  <c r="O13" i="6"/>
  <c r="F13" i="6"/>
  <c r="G12" i="6"/>
  <c r="G14" i="6" s="1"/>
  <c r="G16" i="6" s="1"/>
  <c r="H12" i="6"/>
  <c r="H14" i="6" s="1"/>
  <c r="H16" i="6" s="1"/>
  <c r="I12" i="6"/>
  <c r="J12" i="6"/>
  <c r="J14" i="6" s="1"/>
  <c r="J16" i="6" s="1"/>
  <c r="K12" i="6"/>
  <c r="L12" i="6"/>
  <c r="L14" i="6" s="1"/>
  <c r="L16" i="6" s="1"/>
  <c r="M12" i="6"/>
  <c r="N12" i="6"/>
  <c r="N14" i="6" s="1"/>
  <c r="N16" i="6" s="1"/>
  <c r="O12" i="6"/>
  <c r="O14" i="6" s="1"/>
  <c r="O16" i="6" s="1"/>
  <c r="F12" i="6"/>
  <c r="F14" i="6" s="1"/>
  <c r="F16" i="6" s="1"/>
  <c r="G2" i="6"/>
  <c r="H2" i="6" s="1"/>
  <c r="I2" i="6" s="1"/>
  <c r="J2" i="6" s="1"/>
  <c r="K2" i="6" s="1"/>
  <c r="L2" i="6" s="1"/>
  <c r="M2" i="6" s="1"/>
  <c r="N2" i="6" s="1"/>
  <c r="O2" i="6" s="1"/>
  <c r="G9" i="6"/>
  <c r="H9" i="6"/>
  <c r="I9" i="6"/>
  <c r="J9" i="6"/>
  <c r="K9" i="6"/>
  <c r="L9" i="6"/>
  <c r="M9" i="6"/>
  <c r="N9" i="6"/>
  <c r="O9" i="6"/>
  <c r="F9" i="6"/>
  <c r="K14" i="6" l="1"/>
  <c r="K16" i="6" s="1"/>
  <c r="C1" i="6"/>
  <c r="O18" i="6" s="1"/>
  <c r="M14" i="6"/>
  <c r="M16" i="6" s="1"/>
  <c r="I14" i="6"/>
  <c r="I16" i="6" s="1"/>
  <c r="N11" i="7"/>
  <c r="E7" i="4"/>
  <c r="F7" i="4"/>
  <c r="G7" i="4"/>
  <c r="H7" i="4"/>
  <c r="I7" i="4"/>
  <c r="J7" i="4"/>
  <c r="K7" i="4"/>
  <c r="L7" i="4"/>
  <c r="M7" i="4"/>
  <c r="D7" i="4"/>
  <c r="M3" i="4"/>
  <c r="L3" i="4"/>
  <c r="K3" i="4"/>
  <c r="J3" i="4"/>
  <c r="I3" i="4"/>
  <c r="H3" i="4"/>
  <c r="G3" i="4"/>
  <c r="F3" i="4"/>
  <c r="E3" i="4"/>
  <c r="D3" i="4"/>
  <c r="L6" i="3"/>
  <c r="O10" i="1"/>
  <c r="G10" i="1"/>
  <c r="H10" i="1"/>
  <c r="I10" i="1"/>
  <c r="J10" i="1"/>
  <c r="K10" i="1"/>
  <c r="L10" i="1"/>
  <c r="M10" i="1"/>
  <c r="N10" i="1"/>
  <c r="F10" i="1"/>
  <c r="G15" i="1"/>
  <c r="H15" i="1"/>
  <c r="I15" i="1"/>
  <c r="J15" i="1"/>
  <c r="K15" i="1"/>
  <c r="L15" i="1"/>
  <c r="M15" i="1"/>
  <c r="N15" i="1"/>
  <c r="O15" i="1"/>
  <c r="F15" i="1"/>
  <c r="G11" i="1"/>
  <c r="H11" i="1"/>
  <c r="I11" i="1"/>
  <c r="J11" i="1"/>
  <c r="K11" i="1"/>
  <c r="L11" i="1"/>
  <c r="M11" i="1"/>
  <c r="N11" i="1"/>
  <c r="O11" i="1"/>
  <c r="F11" i="1"/>
  <c r="G8" i="1"/>
  <c r="H8" i="1"/>
  <c r="I8" i="1"/>
  <c r="J8" i="1"/>
  <c r="K8" i="1"/>
  <c r="L8" i="1"/>
  <c r="M8" i="1"/>
  <c r="N8" i="1"/>
  <c r="O8" i="1"/>
  <c r="F8" i="1"/>
  <c r="G7" i="1"/>
  <c r="H7" i="1"/>
  <c r="I7" i="1"/>
  <c r="J7" i="1"/>
  <c r="K7" i="1"/>
  <c r="L7" i="1"/>
  <c r="M7" i="1"/>
  <c r="N7" i="1"/>
  <c r="O7" i="1"/>
  <c r="F7" i="1"/>
  <c r="G5" i="1"/>
  <c r="H5" i="1"/>
  <c r="I5" i="1"/>
  <c r="J5" i="1"/>
  <c r="K5" i="1"/>
  <c r="L5" i="1"/>
  <c r="M5" i="1"/>
  <c r="N5" i="1"/>
  <c r="O5" i="1"/>
  <c r="F5" i="1"/>
  <c r="G4" i="1"/>
  <c r="G6" i="1" s="1"/>
  <c r="H4" i="1"/>
  <c r="H6" i="1" s="1"/>
  <c r="I4" i="1"/>
  <c r="J4" i="1"/>
  <c r="K4" i="1"/>
  <c r="K6" i="1" s="1"/>
  <c r="L4" i="1"/>
  <c r="L6" i="1" s="1"/>
  <c r="M4" i="1"/>
  <c r="N4" i="1"/>
  <c r="O4" i="1"/>
  <c r="O6" i="1" s="1"/>
  <c r="F4" i="1"/>
  <c r="F6" i="1" s="1"/>
  <c r="G9" i="1"/>
  <c r="H9" i="1"/>
  <c r="I9" i="1"/>
  <c r="J9" i="1"/>
  <c r="K9" i="1"/>
  <c r="L9" i="1"/>
  <c r="M9" i="1"/>
  <c r="N9" i="1"/>
  <c r="O9" i="1"/>
  <c r="F9" i="1"/>
  <c r="G12" i="1"/>
  <c r="H12" i="1"/>
  <c r="I12" i="1"/>
  <c r="J12" i="1"/>
  <c r="K12" i="1"/>
  <c r="L12" i="1"/>
  <c r="M12" i="1"/>
  <c r="N12" i="1"/>
  <c r="O12" i="1"/>
  <c r="F12" i="1"/>
  <c r="G2" i="1"/>
  <c r="H2" i="1" s="1"/>
  <c r="I2" i="1" s="1"/>
  <c r="J2" i="1" s="1"/>
  <c r="K2" i="1" s="1"/>
  <c r="L2" i="1" s="1"/>
  <c r="M2" i="1" s="1"/>
  <c r="N2" i="1" s="1"/>
  <c r="O2" i="1" s="1"/>
  <c r="M6" i="1" l="1"/>
  <c r="I6" i="1"/>
  <c r="N6" i="1"/>
  <c r="J6" i="1"/>
  <c r="N22" i="1"/>
  <c r="M22" i="1"/>
  <c r="L22" i="1"/>
  <c r="K22" i="1"/>
  <c r="J22" i="1"/>
  <c r="I22" i="1"/>
  <c r="H22" i="1"/>
  <c r="G22" i="1"/>
  <c r="F22" i="1"/>
  <c r="N21" i="1"/>
  <c r="M21" i="1"/>
  <c r="L21" i="1"/>
  <c r="K21" i="1"/>
  <c r="J21" i="1"/>
  <c r="I21" i="1"/>
  <c r="H21" i="1"/>
  <c r="G21" i="1"/>
  <c r="F21" i="1"/>
  <c r="N20" i="1"/>
  <c r="M20" i="1"/>
  <c r="L20" i="1"/>
  <c r="K20" i="1"/>
  <c r="J20" i="1"/>
  <c r="I20" i="1"/>
  <c r="H20" i="1"/>
  <c r="G20" i="1"/>
  <c r="F20" i="1"/>
  <c r="N19" i="1"/>
  <c r="M19" i="1"/>
  <c r="L19" i="1"/>
  <c r="K19" i="1"/>
  <c r="J19" i="1"/>
  <c r="I19" i="1"/>
  <c r="H19" i="1"/>
  <c r="G19" i="1"/>
  <c r="F19" i="1"/>
  <c r="M18" i="1"/>
  <c r="L18" i="1"/>
  <c r="K18" i="1"/>
  <c r="J18" i="1"/>
  <c r="J30" i="1" s="1"/>
  <c r="I18" i="1"/>
  <c r="H18" i="1"/>
  <c r="G18" i="1"/>
  <c r="G30" i="1" s="1"/>
  <c r="F18" i="1"/>
  <c r="F30" i="1" s="1"/>
  <c r="N18" i="1"/>
  <c r="N30" i="1" s="1"/>
  <c r="O18" i="1"/>
  <c r="O19" i="1"/>
  <c r="O20" i="1"/>
  <c r="O21" i="1"/>
  <c r="O22" i="1"/>
  <c r="J38" i="1" l="1"/>
  <c r="H8" i="4" s="1"/>
  <c r="H6" i="4"/>
  <c r="H9" i="4" s="1"/>
  <c r="G38" i="1"/>
  <c r="E8" i="4" s="1"/>
  <c r="E6" i="4"/>
  <c r="E9" i="4" s="1"/>
  <c r="F38" i="1"/>
  <c r="D8" i="4" s="1"/>
  <c r="D6" i="4"/>
  <c r="N38" i="1"/>
  <c r="L8" i="4" s="1"/>
  <c r="L6" i="4"/>
  <c r="L9" i="4" s="1"/>
  <c r="H30" i="1"/>
  <c r="L30" i="1"/>
  <c r="I30" i="1"/>
  <c r="K30" i="1"/>
  <c r="O30" i="1"/>
  <c r="M30" i="1"/>
  <c r="G1" i="1"/>
  <c r="H1" i="1" s="1"/>
  <c r="I1" i="1" s="1"/>
  <c r="J1" i="1" s="1"/>
  <c r="K1" i="1" s="1"/>
  <c r="L1" i="1" s="1"/>
  <c r="M1" i="1" s="1"/>
  <c r="N1" i="1" s="1"/>
  <c r="O1" i="1" s="1"/>
  <c r="H38" i="1" l="1"/>
  <c r="F8" i="4" s="1"/>
  <c r="F6" i="4"/>
  <c r="F9" i="4" s="1"/>
  <c r="K38" i="1"/>
  <c r="I8" i="4" s="1"/>
  <c r="I6" i="4"/>
  <c r="I9" i="4" s="1"/>
  <c r="I38" i="1"/>
  <c r="G8" i="4" s="1"/>
  <c r="G6" i="4"/>
  <c r="G9" i="4" s="1"/>
  <c r="M38" i="1"/>
  <c r="K8" i="4" s="1"/>
  <c r="K6" i="4"/>
  <c r="K9" i="4" s="1"/>
  <c r="L38" i="1"/>
  <c r="J8" i="4" s="1"/>
  <c r="J6" i="4"/>
  <c r="J9" i="4" s="1"/>
  <c r="D9" i="4"/>
  <c r="N9" i="4" s="1"/>
  <c r="N6" i="4"/>
  <c r="O38" i="1"/>
  <c r="M8" i="4" s="1"/>
  <c r="M6" i="4"/>
  <c r="M9" i="4" s="1"/>
</calcChain>
</file>

<file path=xl/sharedStrings.xml><?xml version="1.0" encoding="utf-8"?>
<sst xmlns="http://schemas.openxmlformats.org/spreadsheetml/2006/main" count="542" uniqueCount="205">
  <si>
    <t>Working capital</t>
  </si>
  <si>
    <t>Total assets</t>
  </si>
  <si>
    <t>Retained earnings</t>
  </si>
  <si>
    <t>EBIT</t>
  </si>
  <si>
    <t>Revenue</t>
  </si>
  <si>
    <t>Variables</t>
  </si>
  <si>
    <t>Constants</t>
  </si>
  <si>
    <t>Current assets</t>
  </si>
  <si>
    <t>Current liabilities</t>
  </si>
  <si>
    <t>Market capitalization</t>
  </si>
  <si>
    <t>BV of total liabilities</t>
  </si>
  <si>
    <t>Period</t>
  </si>
  <si>
    <t>Z-score</t>
  </si>
  <si>
    <t>Thousands</t>
  </si>
  <si>
    <t>&lt;</t>
  </si>
  <si>
    <t>&gt;</t>
  </si>
  <si>
    <t>&lt;=</t>
  </si>
  <si>
    <t>Red</t>
  </si>
  <si>
    <t>Yellow</t>
  </si>
  <si>
    <t>Green</t>
  </si>
  <si>
    <t>&gt;=</t>
  </si>
  <si>
    <t>Fiscal year</t>
  </si>
  <si>
    <t>Bankruptcy risk?</t>
  </si>
  <si>
    <t>-</t>
  </si>
  <si>
    <t>Foreign currency translation adjustments</t>
  </si>
  <si>
    <t>Number of common stockholders</t>
  </si>
  <si>
    <t>Total number of employees</t>
  </si>
  <si>
    <t>Net income (loss) per share - diluted</t>
  </si>
  <si>
    <t>Income (loss) per share-discontinued operations - diluted</t>
  </si>
  <si>
    <t>Income (loss) per share-continuing operations - diluted</t>
  </si>
  <si>
    <t>Net income (loss) per share - basic</t>
  </si>
  <si>
    <t>Income (loss) per share- discontinued operations - basic</t>
  </si>
  <si>
    <t>Income (loss) per share-continuing operations - basic</t>
  </si>
  <si>
    <t>Year end shares outstanding</t>
  </si>
  <si>
    <t>Weighted average shares outstanding - diluted</t>
  </si>
  <si>
    <t>Weighted average shares outstanding - basic</t>
  </si>
  <si>
    <t>Net income (loss)</t>
  </si>
  <si>
    <t>Net income (loss) from discontinued operations</t>
  </si>
  <si>
    <t>Income tax benefit (expense)</t>
  </si>
  <si>
    <t>Income (loss) from discontinued operations before income taxes</t>
  </si>
  <si>
    <t>Gain from divestiture</t>
  </si>
  <si>
    <t>Net income (loss) from continuing operations</t>
  </si>
  <si>
    <t>Income tax expense (benefit)</t>
  </si>
  <si>
    <t>Total deferred income tax provision (benefit)</t>
  </si>
  <si>
    <t>Deferred income tax provision (benefit) - foreign</t>
  </si>
  <si>
    <t>Deferred income tax provision (benefit) - state</t>
  </si>
  <si>
    <t>Deferred income tax provision (benefit) - United States</t>
  </si>
  <si>
    <t>Total current income tax provision (benefit)</t>
  </si>
  <si>
    <t>Current income tax provision - foreign</t>
  </si>
  <si>
    <t>Current income tax provision (benefit) - state</t>
  </si>
  <si>
    <t>Current income tax provision (benefit) - United States</t>
  </si>
  <si>
    <t>Income (loss) before income taxes from continuing operations</t>
  </si>
  <si>
    <t>Income (loss) before income taxes - Foreign</t>
  </si>
  <si>
    <t>Income (loss) before income taxes - United States</t>
  </si>
  <si>
    <t>Interest income &amp; other income, net</t>
  </si>
  <si>
    <t>Other income (expense), net</t>
  </si>
  <si>
    <t>Interest expense</t>
  </si>
  <si>
    <t>Interest income</t>
  </si>
  <si>
    <t>Other interest expense</t>
  </si>
  <si>
    <t>Contractual interest expense</t>
  </si>
  <si>
    <t>Amortization of issuance costs</t>
  </si>
  <si>
    <t>Accretion of debt discount</t>
  </si>
  <si>
    <t>Other-than-temporary impairment loss (gain) on investments</t>
  </si>
  <si>
    <t>Gain on divestitures, net</t>
  </si>
  <si>
    <t>Operating income (loss)</t>
  </si>
  <si>
    <t>Total operating expenses</t>
  </si>
  <si>
    <t>Goodwill &amp; acquisition-related intangible asset impairment</t>
  </si>
  <si>
    <t>Acquired in-process research &amp; development</t>
  </si>
  <si>
    <t>Selling, general &amp; administrative expenses</t>
  </si>
  <si>
    <t>Research &amp; development expenses</t>
  </si>
  <si>
    <t>Gross profit (loss)</t>
  </si>
  <si>
    <t>Cost of revenues</t>
  </si>
  <si>
    <t>Revenues</t>
  </si>
  <si>
    <t>Scale</t>
  </si>
  <si>
    <t>Yes</t>
  </si>
  <si>
    <t>Consolidated</t>
  </si>
  <si>
    <t>Not Qualified</t>
  </si>
  <si>
    <t>Audit Status</t>
  </si>
  <si>
    <t>USD</t>
  </si>
  <si>
    <t>Currency</t>
  </si>
  <si>
    <t>04/01/2007</t>
  </si>
  <si>
    <t>03/30/2008</t>
  </si>
  <si>
    <t>03/29/2009</t>
  </si>
  <si>
    <t>03/28/2010</t>
  </si>
  <si>
    <t>04/03/2011</t>
  </si>
  <si>
    <t>04/01/2012</t>
  </si>
  <si>
    <t>03/31/2013</t>
  </si>
  <si>
    <t>03/30/2014</t>
  </si>
  <si>
    <t>03/29/2015</t>
  </si>
  <si>
    <t>04/03/2016</t>
  </si>
  <si>
    <t>Report Date</t>
  </si>
  <si>
    <t xml:space="preserve">As Reported Annual Income Statement </t>
  </si>
  <si>
    <t xml:space="preserve">Exchange rate used is that of the Year End reported date </t>
  </si>
  <si>
    <t>Integrated Device Technology Inc (NMS: IDTI)</t>
  </si>
  <si>
    <t>Total stockholders' equity</t>
  </si>
  <si>
    <t>Accumulated other comprehensive income (loss)</t>
  </si>
  <si>
    <t>Pension adjustments</t>
  </si>
  <si>
    <t>Unrealized gain (loss) on available-for-sale investments</t>
  </si>
  <si>
    <t>Cumulative translation adjustments</t>
  </si>
  <si>
    <t>Retained earnings (accumulated deficit)</t>
  </si>
  <si>
    <t>Treasury stock, at cost</t>
  </si>
  <si>
    <t>Additional paid-in capital</t>
  </si>
  <si>
    <t>Common stock</t>
  </si>
  <si>
    <t>Total liabilities</t>
  </si>
  <si>
    <t>Other long-term liabilities</t>
  </si>
  <si>
    <t>Other long-term obligations</t>
  </si>
  <si>
    <t>Long-term portion of restructuring liability</t>
  </si>
  <si>
    <t>Long-term portion of supplier obligations</t>
  </si>
  <si>
    <t>Long-term portion of lease impairment obligations</t>
  </si>
  <si>
    <t>Long-term portion of deferred gain on equipment sales</t>
  </si>
  <si>
    <t>Deferred compensation related liabilities</t>
  </si>
  <si>
    <t>Long-term income tax payable</t>
  </si>
  <si>
    <t>Convertible notes</t>
  </si>
  <si>
    <t>Deferred tax liabilities</t>
  </si>
  <si>
    <t>Total current liabilities</t>
  </si>
  <si>
    <t>Other accrued liabilities</t>
  </si>
  <si>
    <t>Income taxes payable</t>
  </si>
  <si>
    <t>Deferred income on shipments to distributors</t>
  </si>
  <si>
    <t>Accrued compensation &amp; related expenses</t>
  </si>
  <si>
    <t>Accounts payable</t>
  </si>
  <si>
    <t>Other assets</t>
  </si>
  <si>
    <t>Deferred non-current tax assets</t>
  </si>
  <si>
    <t>Other intangible assets, net</t>
  </si>
  <si>
    <t>Acquisition-related intangible assets, net</t>
  </si>
  <si>
    <t>Goodwill</t>
  </si>
  <si>
    <t>Property, plant &amp; equipment, net</t>
  </si>
  <si>
    <t>Less: accumulated depreciation</t>
  </si>
  <si>
    <t>Total property, plant &amp; equipment, gross</t>
  </si>
  <si>
    <t>Building &amp; leasehold improvements</t>
  </si>
  <si>
    <t>Machinery &amp; equipment</t>
  </si>
  <si>
    <t>Land</t>
  </si>
  <si>
    <t>Total current assets</t>
  </si>
  <si>
    <t>Prepayments &amp; other current assets</t>
  </si>
  <si>
    <t>Income tax receivable</t>
  </si>
  <si>
    <t>Deferred tax assets</t>
  </si>
  <si>
    <t>Inventories</t>
  </si>
  <si>
    <t>Finished goods</t>
  </si>
  <si>
    <t>Work-in-process</t>
  </si>
  <si>
    <t>Raw materials</t>
  </si>
  <si>
    <t>Accounts receivable, net</t>
  </si>
  <si>
    <t>Allowance for doubtful accounts</t>
  </si>
  <si>
    <t>Accounts receivable, gross</t>
  </si>
  <si>
    <t>Short-term investments</t>
  </si>
  <si>
    <t>Cash &amp; cash equivalents</t>
  </si>
  <si>
    <t xml:space="preserve">As Reported Annual Balance Sheet </t>
  </si>
  <si>
    <t>Share price</t>
  </si>
  <si>
    <t>Shares outstanding</t>
  </si>
  <si>
    <t>FYE</t>
  </si>
  <si>
    <t>Risk?</t>
  </si>
  <si>
    <t>Altman Z-score</t>
  </si>
  <si>
    <t>% Distance to threshhold</t>
  </si>
  <si>
    <t>Lowest risk threshhold</t>
  </si>
  <si>
    <t>Average</t>
  </si>
  <si>
    <t>—</t>
  </si>
  <si>
    <t>Book Value per Share</t>
  </si>
  <si>
    <t>Cash Flow per Share</t>
  </si>
  <si>
    <t>Per Share</t>
  </si>
  <si>
    <t>Cash &amp; Equivalents Turnover</t>
  </si>
  <si>
    <t>Property Plant &amp; Equip Turnover</t>
  </si>
  <si>
    <t>Accrued Expenses Turnover</t>
  </si>
  <si>
    <t>Accounts Payable Turnover</t>
  </si>
  <si>
    <t>Inventory Turnover</t>
  </si>
  <si>
    <t>Receivables Turnover</t>
  </si>
  <si>
    <t>Total Asset Turnover</t>
  </si>
  <si>
    <t>Asset Management</t>
  </si>
  <si>
    <t>Interest Coverage</t>
  </si>
  <si>
    <t>Total Debt to Equity</t>
  </si>
  <si>
    <t>LT Debt to Equity</t>
  </si>
  <si>
    <t>Debt Management</t>
  </si>
  <si>
    <t>Net Current Assets % TA</t>
  </si>
  <si>
    <t>Current Ratio</t>
  </si>
  <si>
    <t>Quick Ratio</t>
  </si>
  <si>
    <t>Liquidity Ratios</t>
  </si>
  <si>
    <t>Revenue per Employee</t>
  </si>
  <si>
    <t>EBT&lt;0</t>
  </si>
  <si>
    <t>Calculated Tax Rate %</t>
  </si>
  <si>
    <t>EBITDA Margin %</t>
  </si>
  <si>
    <t>ROI % (Operating)</t>
  </si>
  <si>
    <t>ROE % (Net)</t>
  </si>
  <si>
    <t>ROA % (Net)</t>
  </si>
  <si>
    <t>Profitability Ratios</t>
  </si>
  <si>
    <t>Constant</t>
  </si>
  <si>
    <t>Receivable days</t>
  </si>
  <si>
    <t>Inventory days</t>
  </si>
  <si>
    <t>A/P days</t>
  </si>
  <si>
    <t>A/E days</t>
  </si>
  <si>
    <t>Cash cycle</t>
  </si>
  <si>
    <t>Asset turnover days</t>
  </si>
  <si>
    <t>Payable days</t>
  </si>
  <si>
    <t>Accrued expense days</t>
  </si>
  <si>
    <t>Asset days</t>
  </si>
  <si>
    <t>CAGR periods</t>
  </si>
  <si>
    <t xml:space="preserve">Yearly assets </t>
  </si>
  <si>
    <t>efficiency</t>
  </si>
  <si>
    <t>Operating earnings compound annual growth rate ('07 - '15)</t>
  </si>
  <si>
    <t>Book value per share</t>
  </si>
  <si>
    <t>Earnings per share</t>
  </si>
  <si>
    <t>Share price, % of Graham</t>
  </si>
  <si>
    <t>Graham number ($)</t>
  </si>
  <si>
    <t>Long-term debt (000s)</t>
  </si>
  <si>
    <t>Long-term debt, % CA</t>
  </si>
  <si>
    <t>Long-term debt, % cash</t>
  </si>
  <si>
    <t>Cash, % CA¹</t>
  </si>
  <si>
    <t>Cash, % TA¹</t>
  </si>
  <si>
    <t>Long-term debt, % cash²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</si>
</sst>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0.0%"/>
    <numFmt numFmtId="166" formatCode="m/d/yy;@"/>
    <numFmt numFmtId="167" formatCode="0.0"/>
    <numFmt numFmtId="168" formatCode="&quot;$&quot;#,##0.00"/>
    <numFmt numFmtId="169" formatCode="0,#0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Fill="0"/>
    <xf numFmtId="0" fontId="12" fillId="0" borderId="0" applyFill="0"/>
  </cellStyleXfs>
  <cellXfs count="8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1" applyFill="1"/>
    <xf numFmtId="0" fontId="2" fillId="0" borderId="0" xfId="1" applyFill="1" applyAlignment="1">
      <alignment horizontal="left"/>
    </xf>
    <xf numFmtId="0" fontId="2" fillId="0" borderId="0" xfId="1" applyFill="1" applyAlignment="1">
      <alignment horizontal="right"/>
    </xf>
    <xf numFmtId="0" fontId="3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right" vertical="top" wrapText="1"/>
    </xf>
    <xf numFmtId="0" fontId="3" fillId="0" borderId="0" xfId="1" applyFont="1" applyFill="1" applyAlignment="1">
      <alignment horizontal="left" vertical="top" wrapText="1"/>
    </xf>
    <xf numFmtId="0" fontId="2" fillId="0" borderId="0" xfId="1" applyFill="1" applyAlignment="1">
      <alignment horizontal="left" vertical="top" wrapText="1"/>
    </xf>
    <xf numFmtId="0" fontId="4" fillId="0" borderId="0" xfId="1" applyFont="1" applyFill="1" applyAlignment="1">
      <alignment horizontal="left"/>
    </xf>
    <xf numFmtId="164" fontId="2" fillId="0" borderId="0" xfId="1" applyNumberFormat="1" applyFill="1" applyAlignment="1">
      <alignment horizontal="right"/>
    </xf>
    <xf numFmtId="164" fontId="0" fillId="0" borderId="0" xfId="0" applyNumberFormat="1"/>
    <xf numFmtId="3" fontId="0" fillId="0" borderId="0" xfId="0" applyNumberFormat="1"/>
    <xf numFmtId="2" fontId="2" fillId="0" borderId="0" xfId="1" applyNumberFormat="1" applyFill="1"/>
    <xf numFmtId="2" fontId="0" fillId="0" borderId="0" xfId="0" applyNumberFormat="1"/>
    <xf numFmtId="0" fontId="5" fillId="0" borderId="0" xfId="0" applyFont="1"/>
    <xf numFmtId="0" fontId="0" fillId="0" borderId="1" xfId="0" applyBorder="1"/>
    <xf numFmtId="0" fontId="8" fillId="0" borderId="0" xfId="0" applyFont="1"/>
    <xf numFmtId="0" fontId="9" fillId="0" borderId="0" xfId="0" applyFont="1"/>
    <xf numFmtId="0" fontId="9" fillId="3" borderId="0" xfId="0" applyFont="1" applyFill="1" applyBorder="1"/>
    <xf numFmtId="0" fontId="5" fillId="3" borderId="0" xfId="0" applyFont="1" applyFill="1" applyBorder="1"/>
    <xf numFmtId="0" fontId="9" fillId="3" borderId="0" xfId="0" applyFont="1" applyFill="1"/>
    <xf numFmtId="0" fontId="5" fillId="3" borderId="0" xfId="0" applyFont="1" applyFill="1"/>
    <xf numFmtId="0" fontId="0" fillId="2" borderId="1" xfId="0" applyFill="1" applyBorder="1"/>
    <xf numFmtId="0" fontId="10" fillId="2" borderId="0" xfId="0" applyFont="1" applyFill="1"/>
    <xf numFmtId="0" fontId="5" fillId="2" borderId="0" xfId="0" applyFont="1" applyFill="1"/>
    <xf numFmtId="0" fontId="7" fillId="2" borderId="0" xfId="0" applyFont="1" applyFill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1" fillId="0" borderId="3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0" fillId="0" borderId="2" xfId="0" applyBorder="1"/>
    <xf numFmtId="2" fontId="9" fillId="3" borderId="3" xfId="0" applyNumberFormat="1" applyFont="1" applyFill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0" fillId="0" borderId="4" xfId="0" applyBorder="1"/>
    <xf numFmtId="0" fontId="6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0" fillId="2" borderId="2" xfId="0" applyFill="1" applyBorder="1"/>
    <xf numFmtId="0" fontId="7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12" fillId="0" borderId="0" xfId="2" applyFill="1"/>
    <xf numFmtId="0" fontId="12" fillId="0" borderId="0" xfId="2" applyFill="1" applyAlignment="1">
      <alignment horizontal="left"/>
    </xf>
    <xf numFmtId="0" fontId="12" fillId="0" borderId="0" xfId="2" applyFill="1" applyAlignment="1">
      <alignment horizontal="right"/>
    </xf>
    <xf numFmtId="0" fontId="13" fillId="0" borderId="0" xfId="2" applyFont="1" applyFill="1" applyAlignment="1">
      <alignment horizontal="left" vertical="top"/>
    </xf>
    <xf numFmtId="0" fontId="13" fillId="0" borderId="0" xfId="2" applyFont="1" applyFill="1" applyAlignment="1">
      <alignment horizontal="right" vertical="top" wrapText="1"/>
    </xf>
    <xf numFmtId="0" fontId="12" fillId="0" borderId="0" xfId="2" applyFill="1" applyAlignment="1">
      <alignment horizontal="left" vertical="top" wrapText="1"/>
    </xf>
    <xf numFmtId="0" fontId="14" fillId="0" borderId="0" xfId="2" applyFont="1" applyFill="1" applyAlignment="1">
      <alignment horizontal="left"/>
    </xf>
    <xf numFmtId="166" fontId="0" fillId="0" borderId="0" xfId="0" applyNumberFormat="1"/>
    <xf numFmtId="0" fontId="6" fillId="0" borderId="0" xfId="0" applyFont="1"/>
    <xf numFmtId="0" fontId="2" fillId="0" borderId="0" xfId="2" applyFont="1" applyFill="1"/>
    <xf numFmtId="167" fontId="12" fillId="0" borderId="0" xfId="2" applyNumberFormat="1" applyFill="1"/>
    <xf numFmtId="9" fontId="0" fillId="0" borderId="0" xfId="0" applyNumberFormat="1"/>
    <xf numFmtId="0" fontId="11" fillId="0" borderId="0" xfId="0" applyFont="1"/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0" fillId="4" borderId="3" xfId="0" applyFill="1" applyBorder="1"/>
    <xf numFmtId="0" fontId="0" fillId="0" borderId="3" xfId="0" applyBorder="1"/>
    <xf numFmtId="1" fontId="9" fillId="3" borderId="0" xfId="0" applyNumberFormat="1" applyFont="1" applyFill="1" applyBorder="1" applyAlignment="1">
      <alignment horizontal="center"/>
    </xf>
    <xf numFmtId="1" fontId="9" fillId="3" borderId="3" xfId="0" applyNumberFormat="1" applyFont="1" applyFill="1" applyBorder="1" applyAlignment="1">
      <alignment horizontal="center"/>
    </xf>
    <xf numFmtId="1" fontId="9" fillId="3" borderId="0" xfId="0" applyNumberFormat="1" applyFont="1" applyFill="1" applyBorder="1" applyAlignment="1">
      <alignment horizontal="left"/>
    </xf>
    <xf numFmtId="0" fontId="15" fillId="0" borderId="0" xfId="0" applyFont="1"/>
    <xf numFmtId="1" fontId="9" fillId="4" borderId="3" xfId="0" applyNumberFormat="1" applyFont="1" applyFill="1" applyBorder="1" applyAlignment="1">
      <alignment horizontal="center"/>
    </xf>
    <xf numFmtId="165" fontId="0" fillId="0" borderId="0" xfId="0" applyNumberFormat="1"/>
    <xf numFmtId="10" fontId="11" fillId="0" borderId="0" xfId="0" applyNumberFormat="1" applyFont="1"/>
    <xf numFmtId="165" fontId="11" fillId="0" borderId="0" xfId="0" applyNumberFormat="1" applyFont="1"/>
    <xf numFmtId="0" fontId="6" fillId="0" borderId="1" xfId="0" applyFont="1" applyBorder="1"/>
    <xf numFmtId="0" fontId="7" fillId="2" borderId="0" xfId="0" applyFont="1" applyFill="1"/>
    <xf numFmtId="0" fontId="6" fillId="2" borderId="0" xfId="0" applyFont="1" applyFill="1"/>
    <xf numFmtId="4" fontId="11" fillId="0" borderId="0" xfId="0" applyNumberFormat="1" applyFont="1"/>
    <xf numFmtId="168" fontId="9" fillId="3" borderId="0" xfId="0" applyNumberFormat="1" applyFont="1" applyFill="1" applyBorder="1" applyAlignment="1">
      <alignment horizontal="right"/>
    </xf>
    <xf numFmtId="0" fontId="11" fillId="3" borderId="0" xfId="0" applyFont="1" applyFill="1"/>
    <xf numFmtId="4" fontId="11" fillId="3" borderId="0" xfId="0" applyNumberFormat="1" applyFont="1" applyFill="1"/>
    <xf numFmtId="165" fontId="11" fillId="3" borderId="0" xfId="0" applyNumberFormat="1" applyFont="1" applyFill="1"/>
    <xf numFmtId="0" fontId="15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5" fontId="15" fillId="4" borderId="0" xfId="0" applyNumberFormat="1" applyFont="1" applyFill="1" applyAlignment="1">
      <alignment vertical="center"/>
    </xf>
    <xf numFmtId="169" fontId="2" fillId="0" borderId="0" xfId="1" applyNumberFormat="1" applyFill="1" applyAlignment="1">
      <alignment horizontal="right"/>
    </xf>
    <xf numFmtId="0" fontId="7" fillId="2" borderId="1" xfId="0" applyFont="1" applyFill="1" applyBorder="1"/>
    <xf numFmtId="0" fontId="16" fillId="0" borderId="0" xfId="1" applyFont="1" applyFill="1"/>
    <xf numFmtId="165" fontId="17" fillId="0" borderId="0" xfId="1" applyNumberFormat="1" applyFont="1" applyFill="1" applyAlignment="1">
      <alignment horizontal="right"/>
    </xf>
    <xf numFmtId="165" fontId="17" fillId="3" borderId="0" xfId="1" applyNumberFormat="1" applyFont="1" applyFill="1" applyAlignment="1">
      <alignment horizontal="right"/>
    </xf>
    <xf numFmtId="164" fontId="11" fillId="3" borderId="0" xfId="0" applyNumberFormat="1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"/>
  <sheetViews>
    <sheetView showGridLines="0" tabSelected="1" workbookViewId="0">
      <selection activeCell="A20" sqref="A20"/>
    </sheetView>
  </sheetViews>
  <sheetFormatPr defaultRowHeight="14.4" x14ac:dyDescent="0.3"/>
  <cols>
    <col min="2" max="2" width="10.77734375" bestFit="1" customWidth="1"/>
    <col min="3" max="13" width="7.77734375" customWidth="1"/>
  </cols>
  <sheetData>
    <row r="2" spans="2:13" ht="4.05" customHeight="1" x14ac:dyDescent="0.3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2:13" x14ac:dyDescent="0.3">
      <c r="B3" s="71" t="s">
        <v>147</v>
      </c>
      <c r="C3" s="71"/>
      <c r="D3" s="71">
        <f>+'Altman Z-Score'!F2</f>
        <v>2006</v>
      </c>
      <c r="E3" s="71">
        <f>+'Altman Z-Score'!G2</f>
        <v>2007</v>
      </c>
      <c r="F3" s="71">
        <f>+'Altman Z-Score'!H2</f>
        <v>2008</v>
      </c>
      <c r="G3" s="71">
        <f>+'Altman Z-Score'!I2</f>
        <v>2009</v>
      </c>
      <c r="H3" s="71">
        <f>+'Altman Z-Score'!J2</f>
        <v>2010</v>
      </c>
      <c r="I3" s="71">
        <f>+'Altman Z-Score'!K2</f>
        <v>2011</v>
      </c>
      <c r="J3" s="71">
        <f>+'Altman Z-Score'!L2</f>
        <v>2012</v>
      </c>
      <c r="K3" s="71">
        <f>+'Altman Z-Score'!M2</f>
        <v>2013</v>
      </c>
      <c r="L3" s="71">
        <f>+'Altman Z-Score'!N2</f>
        <v>2014</v>
      </c>
      <c r="M3" s="71">
        <f>+'Altman Z-Score'!O2</f>
        <v>2015</v>
      </c>
    </row>
    <row r="4" spans="2:13" ht="4.05" customHeight="1" x14ac:dyDescent="0.3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2:13" ht="4.05" customHeight="1" x14ac:dyDescent="0.3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2:13" x14ac:dyDescent="0.3">
      <c r="B6" s="75" t="s">
        <v>202</v>
      </c>
      <c r="C6" s="75"/>
      <c r="D6" s="86">
        <f>+'Balance sheet (10 years)'!B12/'Balance sheet (10 years)'!B24</f>
        <v>0.43971953700781224</v>
      </c>
      <c r="E6" s="86">
        <f>+'Balance sheet (10 years)'!C12/'Balance sheet (10 years)'!C24</f>
        <v>0.30569722573502506</v>
      </c>
      <c r="F6" s="86">
        <f>+'Balance sheet (10 years)'!D12/'Balance sheet (10 years)'!D24</f>
        <v>0.30758864574712957</v>
      </c>
      <c r="G6" s="86">
        <f>+'Balance sheet (10 years)'!E12/'Balance sheet (10 years)'!E24</f>
        <v>0.24702607868696558</v>
      </c>
      <c r="H6" s="86">
        <f>+'Balance sheet (10 years)'!F12/'Balance sheet (10 years)'!F24</f>
        <v>0.22179845749639801</v>
      </c>
      <c r="I6" s="86">
        <f>+'Balance sheet (10 years)'!G12/'Balance sheet (10 years)'!G24</f>
        <v>0.28019737006055673</v>
      </c>
      <c r="J6" s="86">
        <f>+'Balance sheet (10 years)'!H12/'Balance sheet (10 years)'!H24</f>
        <v>0.29701592490437112</v>
      </c>
      <c r="K6" s="86">
        <f>+'Balance sheet (10 years)'!I12/'Balance sheet (10 years)'!I24</f>
        <v>0.15581635703608798</v>
      </c>
      <c r="L6" s="86">
        <f>+'Balance sheet (10 years)'!J12/'Balance sheet (10 years)'!J24</f>
        <v>0.17194532213741806</v>
      </c>
      <c r="M6" s="86">
        <f>+'Balance sheet (10 years)'!K12/'Balance sheet (10 years)'!K24</f>
        <v>0.40801162816376596</v>
      </c>
    </row>
    <row r="7" spans="2:13" x14ac:dyDescent="0.3">
      <c r="B7" s="56" t="s">
        <v>203</v>
      </c>
      <c r="C7" s="84"/>
      <c r="D7" s="85">
        <f>+'Balance sheet (10 years)'!B12/'Balance sheet (10 years)'!B36</f>
        <v>0.1214258173833785</v>
      </c>
      <c r="E7" s="85">
        <f>+'Balance sheet (10 years)'!C12/'Balance sheet (10 years)'!C36</f>
        <v>7.4072993208694177E-2</v>
      </c>
      <c r="F7" s="85">
        <f>+'Balance sheet (10 years)'!D12/'Balance sheet (10 years)'!D36</f>
        <v>0.20053451892559632</v>
      </c>
      <c r="G7" s="85">
        <f>+'Balance sheet (10 years)'!E12/'Balance sheet (10 years)'!E36</f>
        <v>0.16049910446171159</v>
      </c>
      <c r="H7" s="85">
        <f>+'Balance sheet (10 years)'!F12/'Balance sheet (10 years)'!F36</f>
        <v>0.14389794627883321</v>
      </c>
      <c r="I7" s="85">
        <f>+'Balance sheet (10 years)'!G12/'Balance sheet (10 years)'!G36</f>
        <v>0.18801227366596343</v>
      </c>
      <c r="J7" s="85">
        <f>+'Balance sheet (10 years)'!H12/'Balance sheet (10 years)'!H36</f>
        <v>0.17957832987225819</v>
      </c>
      <c r="K7" s="85">
        <f>+'Balance sheet (10 years)'!I12/'Balance sheet (10 years)'!I36</f>
        <v>0.10976581303552517</v>
      </c>
      <c r="L7" s="85">
        <f>+'Balance sheet (10 years)'!J12/'Balance sheet (10 years)'!J36</f>
        <v>0.12799633123517637</v>
      </c>
      <c r="M7" s="85">
        <f>+'Balance sheet (10 years)'!K12/'Balance sheet (10 years)'!K36</f>
        <v>0.18489177020512396</v>
      </c>
    </row>
    <row r="8" spans="2:13" x14ac:dyDescent="0.3">
      <c r="B8" s="75" t="s">
        <v>199</v>
      </c>
      <c r="C8" s="75"/>
      <c r="D8" s="87">
        <f>+'Balance sheet (10 years)'!B45+'Balance sheet (10 years)'!B46+'Balance sheet (10 years)'!B49+'Balance sheet (10 years)'!B50+'Balance sheet (10 years)'!B51</f>
        <v>2206</v>
      </c>
      <c r="E8" s="87">
        <f>+'Balance sheet (10 years)'!C45+'Balance sheet (10 years)'!C46+'Balance sheet (10 years)'!C49+'Balance sheet (10 years)'!C50+'Balance sheet (10 years)'!C51</f>
        <v>24862</v>
      </c>
      <c r="F8" s="87">
        <f>+'Balance sheet (10 years)'!D45+'Balance sheet (10 years)'!D46+'Balance sheet (10 years)'!D49+'Balance sheet (10 years)'!D50+'Balance sheet (10 years)'!D51</f>
        <v>23181</v>
      </c>
      <c r="G8" s="87">
        <f>+'Balance sheet (10 years)'!E45+'Balance sheet (10 years)'!E46+'Balance sheet (10 years)'!E49+'Balance sheet (10 years)'!E50+'Balance sheet (10 years)'!E51</f>
        <v>29458</v>
      </c>
      <c r="H8" s="87">
        <f>+'Balance sheet (10 years)'!F45+'Balance sheet (10 years)'!F46+'Balance sheet (10 years)'!F49+'Balance sheet (10 years)'!F50+'Balance sheet (10 years)'!F51</f>
        <v>1282</v>
      </c>
      <c r="I8" s="87">
        <f>+'Balance sheet (10 years)'!G45+'Balance sheet (10 years)'!G46+'Balance sheet (10 years)'!G49+'Balance sheet (10 years)'!G50+'Balance sheet (10 years)'!G51</f>
        <v>706</v>
      </c>
      <c r="J8" s="87">
        <f>+'Balance sheet (10 years)'!H45+'Balance sheet (10 years)'!H46+'Balance sheet (10 years)'!H49+'Balance sheet (10 years)'!H50+'Balance sheet (10 years)'!H51</f>
        <v>454</v>
      </c>
      <c r="K8" s="87">
        <f>+'Balance sheet (10 years)'!I45+'Balance sheet (10 years)'!I46+'Balance sheet (10 years)'!I49+'Balance sheet (10 years)'!I50+'Balance sheet (10 years)'!I51</f>
        <v>266</v>
      </c>
      <c r="L8" s="87">
        <f>+'Balance sheet (10 years)'!J45+'Balance sheet (10 years)'!J46+'Balance sheet (10 years)'!J49+'Balance sheet (10 years)'!J50+'Balance sheet (10 years)'!J51</f>
        <v>347</v>
      </c>
      <c r="M8" s="87">
        <f>+'Balance sheet (10 years)'!K45+'Balance sheet (10 years)'!K46+'Balance sheet (10 years)'!K49+'Balance sheet (10 years)'!K50+'Balance sheet (10 years)'!K51</f>
        <v>274411</v>
      </c>
    </row>
    <row r="9" spans="2:13" x14ac:dyDescent="0.3">
      <c r="B9" s="56" t="s">
        <v>201</v>
      </c>
      <c r="C9" s="56"/>
      <c r="D9" s="69">
        <f>+D8/'Balance sheet (10 years)'!B12</f>
        <v>8.9460600432298282E-3</v>
      </c>
      <c r="E9" s="69">
        <f>+E8/'Balance sheet (10 years)'!C12</f>
        <v>0.18836846332186746</v>
      </c>
      <c r="F9" s="69">
        <f>+F8/'Balance sheet (10 years)'!D12</f>
        <v>0.1704034226234232</v>
      </c>
      <c r="G9" s="69">
        <f>+G8/'Balance sheet (10 years)'!E12</f>
        <v>0.24441199409256095</v>
      </c>
      <c r="H9" s="69">
        <f>+H8/'Balance sheet (10 years)'!F12</f>
        <v>1.2246847535345816E-2</v>
      </c>
      <c r="I9" s="69">
        <f>+I8/'Balance sheet (10 years)'!G12</f>
        <v>5.2325753757670986E-3</v>
      </c>
      <c r="J9" s="69">
        <f>+J8/'Balance sheet (10 years)'!H12</f>
        <v>3.4699664468002172E-3</v>
      </c>
      <c r="K9" s="69">
        <f>+K8/'Balance sheet (10 years)'!I12</f>
        <v>2.9163149181568012E-3</v>
      </c>
      <c r="L9" s="69">
        <f>+L8/'Balance sheet (10 years)'!J12</f>
        <v>2.967206806618496E-3</v>
      </c>
      <c r="M9" s="69">
        <f>+M8/'Balance sheet (10 years)'!K12</f>
        <v>1.3502418430259162</v>
      </c>
    </row>
    <row r="10" spans="2:13" x14ac:dyDescent="0.3">
      <c r="B10" s="75" t="s">
        <v>204</v>
      </c>
      <c r="C10" s="75"/>
      <c r="D10" s="77">
        <f>+D8/SUM('Balance sheet (10 years)'!B12:B13)</f>
        <v>6.1289184375981085E-3</v>
      </c>
      <c r="E10" s="77">
        <f>+E8/SUM('Balance sheet (10 years)'!C12:C13)</f>
        <v>0.10394203795293301</v>
      </c>
      <c r="F10" s="77">
        <f>+F8/SUM('Balance sheet (10 years)'!D12:D13)</f>
        <v>7.829487997892412E-2</v>
      </c>
      <c r="G10" s="77">
        <f>+G8/SUM('Balance sheet (10 years)'!E12:E13)</f>
        <v>8.5836084489887499E-2</v>
      </c>
      <c r="H10" s="77">
        <f>+H8/SUM('Balance sheet (10 years)'!F12:F13)</f>
        <v>4.284873927110351E-3</v>
      </c>
      <c r="I10" s="77">
        <f>+I8/SUM('Balance sheet (10 years)'!G12:G13)</f>
        <v>2.1692440522462124E-3</v>
      </c>
      <c r="J10" s="77">
        <f>+J8/SUM('Balance sheet (10 years)'!H12:H13)</f>
        <v>1.527745061749167E-3</v>
      </c>
      <c r="K10" s="77">
        <f>+K8/SUM('Balance sheet (10 years)'!I12:I13)</f>
        <v>5.8614193008164125E-4</v>
      </c>
      <c r="L10" s="77">
        <f>+L8/SUM('Balance sheet (10 years)'!J12:J13)</f>
        <v>6.2515764061542897E-4</v>
      </c>
      <c r="M10" s="77">
        <f>+M8/SUM('Balance sheet (10 years)'!K12:K13)</f>
        <v>0.77415760133610179</v>
      </c>
    </row>
    <row r="11" spans="2:13" x14ac:dyDescent="0.3">
      <c r="B11" s="56" t="s">
        <v>200</v>
      </c>
      <c r="C11" s="56"/>
      <c r="D11" s="69">
        <f>+'Cash analysis'!D8/'Balance sheet (10 years)'!B24</f>
        <v>3.9337573802531089E-3</v>
      </c>
      <c r="E11" s="69">
        <f>+'Cash analysis'!E8/'Balance sheet (10 years)'!C24</f>
        <v>5.7583716653464706E-2</v>
      </c>
      <c r="F11" s="69">
        <f>+'Cash analysis'!F8/'Balance sheet (10 years)'!D24</f>
        <v>5.2414157995414525E-2</v>
      </c>
      <c r="G11" s="69">
        <f>+'Cash analysis'!G8/'Balance sheet (10 years)'!E24</f>
        <v>6.0376136484747121E-2</v>
      </c>
      <c r="H11" s="69">
        <f>+'Cash analysis'!H8/'Balance sheet (10 years)'!F24</f>
        <v>2.7163318925332654E-3</v>
      </c>
      <c r="I11" s="69">
        <f>+'Cash analysis'!I8/'Balance sheet (10 years)'!G24</f>
        <v>1.4661538589335703E-3</v>
      </c>
      <c r="J11" s="69">
        <f>+'Cash analysis'!J8/'Balance sheet (10 years)'!H24</f>
        <v>1.0306352935835008E-3</v>
      </c>
      <c r="K11" s="69">
        <f>+'Cash analysis'!K8/'Balance sheet (10 years)'!I24</f>
        <v>4.5440956651718984E-4</v>
      </c>
      <c r="L11" s="69">
        <f>+'Cash analysis'!L8/'Balance sheet (10 years)'!J24</f>
        <v>5.101973302123568E-4</v>
      </c>
      <c r="M11" s="69">
        <f>+'Cash analysis'!M8/'Balance sheet (10 years)'!K24</f>
        <v>0.55091437278784827</v>
      </c>
    </row>
    <row r="12" spans="2:13" ht="4.05" customHeight="1" x14ac:dyDescent="0.3"/>
    <row r="13" spans="2:13" x14ac:dyDescent="0.3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</sheetData>
  <pageMargins left="0.7" right="0.7" top="0.75" bottom="0.75" header="0.3" footer="0.3"/>
  <ignoredErrors>
    <ignoredError sqref="D10:M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"/>
  <sheetViews>
    <sheetView showGridLines="0" workbookViewId="0">
      <selection activeCell="D13" sqref="D13"/>
    </sheetView>
  </sheetViews>
  <sheetFormatPr defaultRowHeight="14.4" x14ac:dyDescent="0.3"/>
  <cols>
    <col min="4" max="14" width="7.77734375" customWidth="1"/>
  </cols>
  <sheetData>
    <row r="2" spans="2:14" ht="4.05" customHeight="1" x14ac:dyDescent="0.3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41"/>
    </row>
    <row r="3" spans="2:14" x14ac:dyDescent="0.3">
      <c r="B3" s="26" t="s">
        <v>147</v>
      </c>
      <c r="C3" s="27"/>
      <c r="D3" s="28">
        <f>+'Altman Z-Score'!F2</f>
        <v>2006</v>
      </c>
      <c r="E3" s="28">
        <f>+'Altman Z-Score'!G2</f>
        <v>2007</v>
      </c>
      <c r="F3" s="28">
        <f>+'Altman Z-Score'!H2</f>
        <v>2008</v>
      </c>
      <c r="G3" s="28">
        <f>+'Altman Z-Score'!I2</f>
        <v>2009</v>
      </c>
      <c r="H3" s="28">
        <f>+'Altman Z-Score'!J2</f>
        <v>2010</v>
      </c>
      <c r="I3" s="28">
        <f>+'Altman Z-Score'!K2</f>
        <v>2011</v>
      </c>
      <c r="J3" s="28">
        <f>+'Altman Z-Score'!L2</f>
        <v>2012</v>
      </c>
      <c r="K3" s="28">
        <f>+'Altman Z-Score'!M2</f>
        <v>2013</v>
      </c>
      <c r="L3" s="28">
        <f>+'Altman Z-Score'!N2</f>
        <v>2014</v>
      </c>
      <c r="M3" s="28">
        <f>+'Altman Z-Score'!O2</f>
        <v>2015</v>
      </c>
      <c r="N3" s="42" t="s">
        <v>152</v>
      </c>
    </row>
    <row r="4" spans="2:14" ht="4.05" customHeight="1" x14ac:dyDescent="0.3">
      <c r="B4" s="27"/>
      <c r="C4" s="27"/>
      <c r="D4" s="37"/>
      <c r="E4" s="37"/>
      <c r="F4" s="37"/>
      <c r="G4" s="37"/>
      <c r="H4" s="37"/>
      <c r="I4" s="37"/>
      <c r="J4" s="37"/>
      <c r="K4" s="37"/>
      <c r="L4" s="37"/>
      <c r="M4" s="37"/>
      <c r="N4" s="43"/>
    </row>
    <row r="5" spans="2:14" ht="4.05" customHeight="1" x14ac:dyDescent="0.3">
      <c r="B5" s="18"/>
      <c r="C5" s="18"/>
      <c r="D5" s="38"/>
      <c r="E5" s="38"/>
      <c r="F5" s="38"/>
      <c r="G5" s="38"/>
      <c r="H5" s="38"/>
      <c r="I5" s="38"/>
      <c r="J5" s="38"/>
      <c r="K5" s="38"/>
      <c r="L5" s="38"/>
      <c r="M5" s="38"/>
      <c r="N5" s="33"/>
    </row>
    <row r="6" spans="2:14" x14ac:dyDescent="0.3">
      <c r="B6" s="64" t="s">
        <v>182</v>
      </c>
      <c r="C6" s="62"/>
      <c r="D6" s="62">
        <f>+'Ratios (10 years)'!B33</f>
        <v>40.9652076318743</v>
      </c>
      <c r="E6" s="62">
        <f>+'Ratios (10 years)'!C33</f>
        <v>39.978094194961663</v>
      </c>
      <c r="F6" s="62">
        <f>+'Ratios (10 years)'!D33</f>
        <v>37.474332648870636</v>
      </c>
      <c r="G6" s="62">
        <f>+'Ratios (10 years)'!E33</f>
        <v>42.05069124423963</v>
      </c>
      <c r="H6" s="62">
        <f>+'Ratios (10 years)'!F33</f>
        <v>44.675642594859241</v>
      </c>
      <c r="I6" s="62">
        <f>+'Ratios (10 years)'!G33</f>
        <v>49.191374663072779</v>
      </c>
      <c r="J6" s="62">
        <f>+'Ratios (10 years)'!H33</f>
        <v>45.854271356783919</v>
      </c>
      <c r="K6" s="62">
        <f>+'Ratios (10 years)'!I33</f>
        <v>49.191374663072779</v>
      </c>
      <c r="L6" s="62">
        <f>+'Ratios (10 years)'!J33</f>
        <v>42.099192618223761</v>
      </c>
      <c r="M6" s="62">
        <f>+'Ratios (10 years)'!K33</f>
        <v>36.720321931589538</v>
      </c>
      <c r="N6" s="63">
        <f>+AVERAGE(D6:M6)</f>
        <v>42.820050354754827</v>
      </c>
    </row>
    <row r="7" spans="2:14" x14ac:dyDescent="0.3">
      <c r="B7" s="56" t="s">
        <v>183</v>
      </c>
      <c r="D7" s="57">
        <f>+'Ratios (10 years)'!B34</f>
        <v>56.677018633540371</v>
      </c>
      <c r="E7" s="57">
        <f>+'Ratios (10 years)'!C34</f>
        <v>68.097014925373131</v>
      </c>
      <c r="F7" s="57">
        <f>+'Ratios (10 years)'!D34</f>
        <v>70.192307692307693</v>
      </c>
      <c r="G7" s="57">
        <f>+'Ratios (10 years)'!E34</f>
        <v>70.599613152804636</v>
      </c>
      <c r="H7" s="57">
        <f>+'Ratios (10 years)'!F34</f>
        <v>74.03651115618662</v>
      </c>
      <c r="I7" s="57">
        <f>+'Ratios (10 years)'!G34</f>
        <v>102.8169014084507</v>
      </c>
      <c r="J7" s="57">
        <f>+'Ratios (10 years)'!H34</f>
        <v>107.66961651917404</v>
      </c>
      <c r="K7" s="57">
        <f>+'Ratios (10 years)'!I34</f>
        <v>91.478696741854634</v>
      </c>
      <c r="L7" s="57">
        <f>+'Ratios (10 years)'!J34</f>
        <v>76.200417536534445</v>
      </c>
      <c r="M7" s="57">
        <f>+'Ratios (10 years)'!K34</f>
        <v>66.003616636528022</v>
      </c>
      <c r="N7" s="66">
        <f>+AVERAGE(D7:M7)</f>
        <v>78.377171440275418</v>
      </c>
    </row>
    <row r="8" spans="2:14" x14ac:dyDescent="0.3">
      <c r="B8" s="64" t="s">
        <v>188</v>
      </c>
      <c r="C8" s="62"/>
      <c r="D8" s="62">
        <f>+'Ratios (10 years)'!B35</f>
        <v>19.869352204681544</v>
      </c>
      <c r="E8" s="62">
        <f>+'Ratios (10 years)'!C35</f>
        <v>22.406384284837326</v>
      </c>
      <c r="F8" s="62">
        <f>+'Ratios (10 years)'!D35</f>
        <v>20.356943669827107</v>
      </c>
      <c r="G8" s="62">
        <f>+'Ratios (10 years)'!E35</f>
        <v>20.56338028169014</v>
      </c>
      <c r="H8" s="62">
        <f>+'Ratios (10 years)'!F35</f>
        <v>21.110468478889533</v>
      </c>
      <c r="I8" s="62">
        <f>+'Ratios (10 years)'!G35</f>
        <v>21.320093457943923</v>
      </c>
      <c r="J8" s="62">
        <f>+'Ratios (10 years)'!H35</f>
        <v>18.096182449181953</v>
      </c>
      <c r="K8" s="62">
        <f>+'Ratios (10 years)'!I35</f>
        <v>18.277416124186281</v>
      </c>
      <c r="L8" s="62">
        <f>+'Ratios (10 years)'!J35</f>
        <v>16.976744186046513</v>
      </c>
      <c r="M8" s="62">
        <f>+'Ratios (10 years)'!K35</f>
        <v>18.051434223541051</v>
      </c>
      <c r="N8" s="63">
        <f>+AVERAGE(D8:M8)</f>
        <v>19.70283993608254</v>
      </c>
    </row>
    <row r="9" spans="2:14" x14ac:dyDescent="0.3">
      <c r="B9" s="56" t="s">
        <v>189</v>
      </c>
      <c r="D9" s="57">
        <f>+'Ratios (10 years)'!B36</f>
        <v>22.586633663366335</v>
      </c>
      <c r="E9" s="57">
        <f>+'Ratios (10 years)'!C36</f>
        <v>21.52122641509434</v>
      </c>
      <c r="F9" s="57">
        <f>+'Ratios (10 years)'!D36</f>
        <v>22.365196078431371</v>
      </c>
      <c r="G9" s="57">
        <f>+'Ratios (10 years)'!E36</f>
        <v>30.932203389830505</v>
      </c>
      <c r="H9" s="57">
        <f>+'Ratios (10 years)'!F36</f>
        <v>32.676812891674125</v>
      </c>
      <c r="I9" s="57">
        <f>+'Ratios (10 years)'!G36</f>
        <v>34.112149532710283</v>
      </c>
      <c r="J9" s="57">
        <f>+'Ratios (10 years)'!H36</f>
        <v>28.141865844255975</v>
      </c>
      <c r="K9" s="57">
        <f>+'Ratios (10 years)'!I36</f>
        <v>26.877761413843889</v>
      </c>
      <c r="L9" s="57">
        <f>+'Ratios (10 years)'!J36</f>
        <v>30.853761622992391</v>
      </c>
      <c r="M9" s="57">
        <f>+'Ratios (10 years)'!K36</f>
        <v>32.30088495575221</v>
      </c>
      <c r="N9" s="66">
        <f>+AVERAGE(D9:M9)</f>
        <v>28.236849580795145</v>
      </c>
    </row>
    <row r="10" spans="2:14" ht="4.05" customHeight="1" x14ac:dyDescent="0.3">
      <c r="B10" s="56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60"/>
    </row>
    <row r="11" spans="2:14" x14ac:dyDescent="0.3">
      <c r="B11" s="64" t="s">
        <v>186</v>
      </c>
      <c r="C11" s="62"/>
      <c r="D11" s="62">
        <f>+D6+D7-D8-D9</f>
        <v>55.186240397366795</v>
      </c>
      <c r="E11" s="62">
        <f t="shared" ref="E11:M11" si="0">+E6+E7-E8-E9</f>
        <v>64.14749842040311</v>
      </c>
      <c r="F11" s="62">
        <f t="shared" si="0"/>
        <v>64.944500592919852</v>
      </c>
      <c r="G11" s="62">
        <f t="shared" si="0"/>
        <v>61.154720725523617</v>
      </c>
      <c r="H11" s="62">
        <f t="shared" si="0"/>
        <v>64.924872380482213</v>
      </c>
      <c r="I11" s="62">
        <f t="shared" si="0"/>
        <v>96.57603308086928</v>
      </c>
      <c r="J11" s="62">
        <f t="shared" si="0"/>
        <v>107.28583958252004</v>
      </c>
      <c r="K11" s="62">
        <f t="shared" si="0"/>
        <v>95.514893866897225</v>
      </c>
      <c r="L11" s="62">
        <f t="shared" si="0"/>
        <v>70.469104345719288</v>
      </c>
      <c r="M11" s="62">
        <f t="shared" si="0"/>
        <v>52.3716193888243</v>
      </c>
      <c r="N11" s="63">
        <f>+AVERAGE(D11:M11)</f>
        <v>73.257532278152567</v>
      </c>
    </row>
    <row r="12" spans="2:14" ht="4.05" customHeight="1" x14ac:dyDescent="0.3">
      <c r="B12" s="56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61"/>
    </row>
    <row r="13" spans="2:14" x14ac:dyDescent="0.3">
      <c r="B13" s="65" t="s">
        <v>190</v>
      </c>
      <c r="C13" s="1"/>
      <c r="D13" s="59">
        <f>+'Ratios (10 years)'!B40</f>
        <v>912.5</v>
      </c>
      <c r="E13" s="59">
        <f>+'Ratios (10 years)'!C40</f>
        <v>890.2439024390244</v>
      </c>
      <c r="F13" s="59">
        <f>+'Ratios (10 years)'!D40</f>
        <v>675.92592592592587</v>
      </c>
      <c r="G13" s="59">
        <f>+'Ratios (10 years)'!E40</f>
        <v>486.66666666666669</v>
      </c>
      <c r="H13" s="59">
        <f>+'Ratios (10 years)'!F40</f>
        <v>439.75903614457832</v>
      </c>
      <c r="I13" s="59">
        <f>+'Ratios (10 years)'!G40</f>
        <v>500</v>
      </c>
      <c r="J13" s="59">
        <f>+'Ratios (10 years)'!H40</f>
        <v>536.76470588235293</v>
      </c>
      <c r="K13" s="59">
        <f>+'Ratios (10 years)'!I40</f>
        <v>588.70967741935488</v>
      </c>
      <c r="L13" s="59">
        <f>+'Ratios (10 years)'!J40</f>
        <v>553.030303030303</v>
      </c>
      <c r="M13" s="59">
        <f>+'Ratios (10 years)'!K40</f>
        <v>536.76470588235293</v>
      </c>
      <c r="N13" s="66">
        <f>+AVERAGE(D13:M13)</f>
        <v>612.03649233905594</v>
      </c>
    </row>
    <row r="14" spans="2:14" ht="4.05" customHeight="1" x14ac:dyDescent="0.3">
      <c r="N14" s="36"/>
    </row>
    <row r="15" spans="2:14" x14ac:dyDescent="0.3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2:14" x14ac:dyDescent="0.3">
      <c r="B16" t="s">
        <v>191</v>
      </c>
      <c r="D16">
        <f>+COUNT(D3:M3)-1</f>
        <v>9</v>
      </c>
    </row>
    <row r="17" spans="2:4" x14ac:dyDescent="0.3">
      <c r="B17" t="s">
        <v>192</v>
      </c>
      <c r="D17" s="55">
        <f>+(M13/D13)^(1/D16)-1</f>
        <v>-5.7254291123125967E-2</v>
      </c>
    </row>
    <row r="18" spans="2:4" x14ac:dyDescent="0.3">
      <c r="B18" t="s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showGridLines="0" workbookViewId="0">
      <selection activeCell="O14" sqref="O14"/>
    </sheetView>
  </sheetViews>
  <sheetFormatPr defaultRowHeight="14.4" x14ac:dyDescent="0.3"/>
  <cols>
    <col min="5" max="5" width="1.77734375" customWidth="1"/>
    <col min="6" max="15" width="7.77734375" customWidth="1"/>
  </cols>
  <sheetData>
    <row r="1" spans="2:15" x14ac:dyDescent="0.3">
      <c r="C1">
        <f>+COUNT(G9:O9)-1</f>
        <v>8</v>
      </c>
    </row>
    <row r="2" spans="2:15" x14ac:dyDescent="0.3">
      <c r="C2" t="s">
        <v>11</v>
      </c>
      <c r="F2">
        <v>1</v>
      </c>
      <c r="G2">
        <f>+F2+1</f>
        <v>2</v>
      </c>
      <c r="H2">
        <f t="shared" ref="H2:O2" si="0">+G2+1</f>
        <v>3</v>
      </c>
      <c r="I2">
        <f t="shared" si="0"/>
        <v>4</v>
      </c>
      <c r="J2">
        <f t="shared" si="0"/>
        <v>5</v>
      </c>
      <c r="K2">
        <f t="shared" si="0"/>
        <v>6</v>
      </c>
      <c r="L2">
        <f t="shared" si="0"/>
        <v>7</v>
      </c>
      <c r="M2">
        <f t="shared" si="0"/>
        <v>8</v>
      </c>
      <c r="N2">
        <f t="shared" si="0"/>
        <v>9</v>
      </c>
      <c r="O2">
        <f t="shared" si="0"/>
        <v>10</v>
      </c>
    </row>
    <row r="3" spans="2:15" x14ac:dyDescent="0.3">
      <c r="C3" t="s">
        <v>21</v>
      </c>
    </row>
    <row r="4" spans="2:15" x14ac:dyDescent="0.3">
      <c r="G4" s="51"/>
      <c r="H4" s="51"/>
      <c r="I4" s="51"/>
      <c r="J4" s="51"/>
      <c r="K4" s="51"/>
      <c r="L4" s="51"/>
      <c r="M4" s="51"/>
      <c r="N4" s="51"/>
      <c r="O4" s="51"/>
    </row>
    <row r="5" spans="2:15" x14ac:dyDescent="0.3">
      <c r="B5" t="s">
        <v>181</v>
      </c>
      <c r="C5">
        <v>22.5</v>
      </c>
    </row>
    <row r="8" spans="2:15" ht="4.05" customHeight="1" x14ac:dyDescent="0.3"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2:15" x14ac:dyDescent="0.3">
      <c r="C9" s="71" t="s">
        <v>147</v>
      </c>
      <c r="D9" s="71"/>
      <c r="E9" s="71"/>
      <c r="F9" s="71">
        <f>+'Altman Z-Score'!F2</f>
        <v>2006</v>
      </c>
      <c r="G9" s="71">
        <f>+'Altman Z-Score'!G2</f>
        <v>2007</v>
      </c>
      <c r="H9" s="71">
        <f>+'Altman Z-Score'!H2</f>
        <v>2008</v>
      </c>
      <c r="I9" s="71">
        <f>+'Altman Z-Score'!I2</f>
        <v>2009</v>
      </c>
      <c r="J9" s="71">
        <f>+'Altman Z-Score'!J2</f>
        <v>2010</v>
      </c>
      <c r="K9" s="71">
        <f>+'Altman Z-Score'!K2</f>
        <v>2011</v>
      </c>
      <c r="L9" s="71">
        <f>+'Altman Z-Score'!L2</f>
        <v>2012</v>
      </c>
      <c r="M9" s="71">
        <f>+'Altman Z-Score'!M2</f>
        <v>2013</v>
      </c>
      <c r="N9" s="71">
        <f>+'Altman Z-Score'!N2</f>
        <v>2014</v>
      </c>
      <c r="O9" s="71">
        <f>+'Altman Z-Score'!O2</f>
        <v>2015</v>
      </c>
    </row>
    <row r="10" spans="2:15" ht="4.05" customHeight="1" x14ac:dyDescent="0.3"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2:15" ht="4.05" customHeight="1" x14ac:dyDescent="0.3"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2:15" x14ac:dyDescent="0.3">
      <c r="C12" s="64" t="s">
        <v>195</v>
      </c>
      <c r="D12" s="64"/>
      <c r="E12" s="64"/>
      <c r="F12" s="74">
        <f>+'Ratios (10 years)'!B44</f>
        <v>9.3699999999999992</v>
      </c>
      <c r="G12" s="74">
        <f>+'Ratios (10 years)'!C44</f>
        <v>9.4600000000000009</v>
      </c>
      <c r="H12" s="74">
        <f>+'Ratios (10 years)'!D44</f>
        <v>3.37</v>
      </c>
      <c r="I12" s="74">
        <f>+'Ratios (10 years)'!E44</f>
        <v>3.68</v>
      </c>
      <c r="J12" s="74">
        <f>+'Ratios (10 years)'!F44</f>
        <v>4.04</v>
      </c>
      <c r="K12" s="74">
        <f>+'Ratios (10 years)'!G44</f>
        <v>4.3600000000000003</v>
      </c>
      <c r="L12" s="74">
        <f>+'Ratios (10 years)'!H44</f>
        <v>4.3099999999999996</v>
      </c>
      <c r="M12" s="74">
        <f>+'Ratios (10 years)'!I44</f>
        <v>4.8899999999999997</v>
      </c>
      <c r="N12" s="74">
        <f>+'Ratios (10 years)'!J44</f>
        <v>5.31</v>
      </c>
      <c r="O12" s="74">
        <f>+'Ratios (10 years)'!K44</f>
        <v>5.05</v>
      </c>
    </row>
    <row r="13" spans="2:15" x14ac:dyDescent="0.3">
      <c r="C13" s="56" t="s">
        <v>196</v>
      </c>
      <c r="D13" s="56"/>
      <c r="E13" s="56"/>
      <c r="F13" s="73">
        <f>+'Income statement (10 years)'!B58</f>
        <v>-0.04</v>
      </c>
      <c r="G13" s="73">
        <f>+'Income statement (10 years)'!C58</f>
        <v>0.18</v>
      </c>
      <c r="H13" s="73">
        <f>+'Income statement (10 years)'!D58</f>
        <v>-6.22</v>
      </c>
      <c r="I13" s="73">
        <f>+'Income statement (10 years)'!E58</f>
        <v>0.24</v>
      </c>
      <c r="J13" s="73">
        <f>+'Income statement (10 years)'!F58</f>
        <v>0.47</v>
      </c>
      <c r="K13" s="73">
        <f>+'Income statement (10 years)'!G58</f>
        <v>0.4</v>
      </c>
      <c r="L13" s="73">
        <f>+'Income statement (10 years)'!H58</f>
        <v>-0.14000000000000001</v>
      </c>
      <c r="M13" s="73">
        <f>+'Income statement (10 years)'!I58</f>
        <v>0.57999999999999996</v>
      </c>
      <c r="N13" s="73">
        <f>+'Income statement (10 years)'!J58</f>
        <v>0.61</v>
      </c>
      <c r="O13" s="73">
        <f>+'Income statement (10 years)'!K58</f>
        <v>1.32</v>
      </c>
    </row>
    <row r="14" spans="2:15" x14ac:dyDescent="0.3">
      <c r="C14" s="75" t="s">
        <v>198</v>
      </c>
      <c r="D14" s="75"/>
      <c r="E14" s="75"/>
      <c r="F14" s="76">
        <f>+SQRT($C$5*F12*IF(F13&lt;=0,1,F13))</f>
        <v>14.519814048396073</v>
      </c>
      <c r="G14" s="76">
        <f t="shared" ref="G14:O14" si="1">+SQRT($C$5*G12*IF(G13&lt;=0,1,G13))</f>
        <v>6.189749591057784</v>
      </c>
      <c r="H14" s="76">
        <f t="shared" si="1"/>
        <v>8.7077551642199964</v>
      </c>
      <c r="I14" s="76">
        <f t="shared" si="1"/>
        <v>4.4578021490416102</v>
      </c>
      <c r="J14" s="76">
        <f t="shared" si="1"/>
        <v>6.5362833475913513</v>
      </c>
      <c r="K14" s="76">
        <f t="shared" si="1"/>
        <v>6.2641839053463304</v>
      </c>
      <c r="L14" s="76">
        <f t="shared" si="1"/>
        <v>9.8475885373019114</v>
      </c>
      <c r="M14" s="76">
        <f t="shared" si="1"/>
        <v>7.9883978368631583</v>
      </c>
      <c r="N14" s="76">
        <f t="shared" si="1"/>
        <v>8.5369637459696399</v>
      </c>
      <c r="O14" s="76">
        <f t="shared" si="1"/>
        <v>12.246836326170119</v>
      </c>
    </row>
    <row r="15" spans="2:15" x14ac:dyDescent="0.3">
      <c r="C15" s="56" t="s">
        <v>145</v>
      </c>
      <c r="D15" s="56"/>
      <c r="E15" s="56"/>
      <c r="F15" s="73">
        <f>+'Altman Z-Score'!F14</f>
        <v>15.42</v>
      </c>
      <c r="G15" s="73">
        <f>+'Altman Z-Score'!G14</f>
        <v>8.93</v>
      </c>
      <c r="H15" s="73">
        <f>+'Altman Z-Score'!H14</f>
        <v>5.43</v>
      </c>
      <c r="I15" s="73">
        <f>+'Altman Z-Score'!I14</f>
        <v>6.13</v>
      </c>
      <c r="J15" s="73">
        <f>+'Altman Z-Score'!J14</f>
        <v>7.38</v>
      </c>
      <c r="K15" s="73">
        <f>+'Altman Z-Score'!K14</f>
        <v>7.15</v>
      </c>
      <c r="L15" s="73">
        <f>+'Altman Z-Score'!L14</f>
        <v>7.47</v>
      </c>
      <c r="M15" s="73">
        <f>+'Altman Z-Score'!M14</f>
        <v>12.23</v>
      </c>
      <c r="N15" s="73">
        <f>+'Altman Z-Score'!N14</f>
        <v>20.02</v>
      </c>
      <c r="O15" s="73">
        <f>+'Altman Z-Score'!O14</f>
        <v>20.440000000000001</v>
      </c>
    </row>
    <row r="16" spans="2:15" x14ac:dyDescent="0.3">
      <c r="C16" s="75" t="s">
        <v>197</v>
      </c>
      <c r="D16" s="75"/>
      <c r="E16" s="75"/>
      <c r="F16" s="77">
        <f>+F15/F14</f>
        <v>1.0619970716293963</v>
      </c>
      <c r="G16" s="77">
        <f t="shared" ref="G16:O16" si="2">+G15/G14</f>
        <v>1.4427077975659959</v>
      </c>
      <c r="H16" s="77">
        <f t="shared" si="2"/>
        <v>0.62358207110734676</v>
      </c>
      <c r="I16" s="77">
        <f t="shared" si="2"/>
        <v>1.3751171081735645</v>
      </c>
      <c r="J16" s="77">
        <f t="shared" si="2"/>
        <v>1.1290820191752491</v>
      </c>
      <c r="K16" s="77">
        <f t="shared" si="2"/>
        <v>1.1414096565552054</v>
      </c>
      <c r="L16" s="77">
        <f t="shared" si="2"/>
        <v>0.7585613444046948</v>
      </c>
      <c r="M16" s="77">
        <f t="shared" si="2"/>
        <v>1.5309703209276333</v>
      </c>
      <c r="N16" s="77">
        <f t="shared" si="2"/>
        <v>2.3450960547245594</v>
      </c>
      <c r="O16" s="77">
        <f t="shared" si="2"/>
        <v>1.6690024636258107</v>
      </c>
    </row>
    <row r="17" spans="3:15" ht="4.05" customHeight="1" x14ac:dyDescent="0.3">
      <c r="C17" s="56"/>
      <c r="D17" s="56"/>
      <c r="E17" s="56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3:15" x14ac:dyDescent="0.3">
      <c r="C18" s="78" t="s">
        <v>194</v>
      </c>
      <c r="D18" s="79"/>
      <c r="E18" s="79"/>
      <c r="F18" s="80"/>
      <c r="G18" s="79"/>
      <c r="H18" s="79"/>
      <c r="I18" s="79"/>
      <c r="J18" s="79"/>
      <c r="K18" s="79"/>
      <c r="L18" s="79"/>
      <c r="M18" s="79"/>
      <c r="N18" s="79"/>
      <c r="O18" s="81">
        <f>+('Income statement (10 years)'!K20/'Income statement (10 years)'!C20)^(1/C1)-1</f>
        <v>0.35499033903131783</v>
      </c>
    </row>
    <row r="19" spans="3:15" ht="4.05" customHeight="1" x14ac:dyDescent="0.3">
      <c r="G19" s="67"/>
      <c r="H19" s="67"/>
      <c r="I19" s="67"/>
      <c r="J19" s="67"/>
      <c r="K19" s="67"/>
      <c r="L19" s="67"/>
      <c r="M19" s="67"/>
      <c r="N19" s="67"/>
    </row>
    <row r="20" spans="3:15" x14ac:dyDescent="0.3">
      <c r="C20" s="7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3:15" x14ac:dyDescent="0.3">
      <c r="C21" s="52"/>
    </row>
    <row r="22" spans="3:15" x14ac:dyDescent="0.3">
      <c r="C22" s="5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"/>
  <sheetViews>
    <sheetView showGridLines="0" workbookViewId="0">
      <selection activeCell="D8" sqref="D8"/>
    </sheetView>
  </sheetViews>
  <sheetFormatPr defaultRowHeight="14.4" x14ac:dyDescent="0.3"/>
  <cols>
    <col min="2" max="2" width="9.77734375" bestFit="1" customWidth="1"/>
    <col min="3" max="3" width="9.77734375" customWidth="1"/>
    <col min="4" max="14" width="7.33203125" customWidth="1"/>
  </cols>
  <sheetData>
    <row r="2" spans="2:14" ht="4.05" customHeight="1" x14ac:dyDescent="0.3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41"/>
    </row>
    <row r="3" spans="2:14" x14ac:dyDescent="0.3">
      <c r="B3" s="26" t="s">
        <v>147</v>
      </c>
      <c r="C3" s="27"/>
      <c r="D3" s="28">
        <f>+'Altman Z-Score'!F2</f>
        <v>2006</v>
      </c>
      <c r="E3" s="28">
        <f>+'Altman Z-Score'!G2</f>
        <v>2007</v>
      </c>
      <c r="F3" s="28">
        <f>+'Altman Z-Score'!H2</f>
        <v>2008</v>
      </c>
      <c r="G3" s="28">
        <f>+'Altman Z-Score'!I2</f>
        <v>2009</v>
      </c>
      <c r="H3" s="28">
        <f>+'Altman Z-Score'!J2</f>
        <v>2010</v>
      </c>
      <c r="I3" s="28">
        <f>+'Altman Z-Score'!K2</f>
        <v>2011</v>
      </c>
      <c r="J3" s="28">
        <f>+'Altman Z-Score'!L2</f>
        <v>2012</v>
      </c>
      <c r="K3" s="28">
        <f>+'Altman Z-Score'!M2</f>
        <v>2013</v>
      </c>
      <c r="L3" s="28">
        <f>+'Altman Z-Score'!N2</f>
        <v>2014</v>
      </c>
      <c r="M3" s="28">
        <f>+'Altman Z-Score'!O2</f>
        <v>2015</v>
      </c>
      <c r="N3" s="42" t="s">
        <v>152</v>
      </c>
    </row>
    <row r="4" spans="2:14" ht="4.05" customHeight="1" x14ac:dyDescent="0.3">
      <c r="B4" s="27"/>
      <c r="C4" s="27"/>
      <c r="D4" s="37"/>
      <c r="E4" s="37"/>
      <c r="F4" s="37"/>
      <c r="G4" s="37"/>
      <c r="H4" s="37"/>
      <c r="I4" s="37"/>
      <c r="J4" s="37"/>
      <c r="K4" s="37"/>
      <c r="L4" s="37"/>
      <c r="M4" s="37"/>
      <c r="N4" s="43"/>
    </row>
    <row r="5" spans="2:14" ht="4.05" customHeight="1" x14ac:dyDescent="0.3">
      <c r="B5" s="18"/>
      <c r="C5" s="18"/>
      <c r="D5" s="38"/>
      <c r="E5" s="38"/>
      <c r="F5" s="38"/>
      <c r="G5" s="38"/>
      <c r="H5" s="38"/>
      <c r="I5" s="38"/>
      <c r="J5" s="38"/>
      <c r="K5" s="38"/>
      <c r="L5" s="38"/>
      <c r="M5" s="38"/>
      <c r="N5" s="33"/>
    </row>
    <row r="6" spans="2:14" x14ac:dyDescent="0.3">
      <c r="B6" s="21" t="s">
        <v>149</v>
      </c>
      <c r="C6" s="22"/>
      <c r="D6" s="29">
        <f>+'Altman Z-Score'!F30</f>
        <v>10.210924944690134</v>
      </c>
      <c r="E6" s="29">
        <f>+'Altman Z-Score'!G30</f>
        <v>6.9794053299745142</v>
      </c>
      <c r="F6" s="29">
        <f>+'Altman Z-Score'!H30</f>
        <v>-0.90897888757658307</v>
      </c>
      <c r="G6" s="29">
        <f>+'Altman Z-Score'!I30</f>
        <v>3.4762234657570219</v>
      </c>
      <c r="H6" s="29">
        <f>+'Altman Z-Score'!J30</f>
        <v>5.3870158738010234</v>
      </c>
      <c r="I6" s="29">
        <f>+'Altman Z-Score'!K30</f>
        <v>6.2623056259468068</v>
      </c>
      <c r="J6" s="29">
        <f>+'Altman Z-Score'!L30</f>
        <v>6.1619496954779622</v>
      </c>
      <c r="K6" s="29">
        <f>+'Altman Z-Score'!M30</f>
        <v>11.533973026963709</v>
      </c>
      <c r="L6" s="29">
        <f>+'Altman Z-Score'!N30</f>
        <v>15.07670417080451</v>
      </c>
      <c r="M6" s="29">
        <f>+'Altman Z-Score'!O30</f>
        <v>5.0744835266569277</v>
      </c>
      <c r="N6" s="34">
        <f>+AVERAGE(D6:M6)</f>
        <v>6.9254006772496028</v>
      </c>
    </row>
    <row r="7" spans="2:14" x14ac:dyDescent="0.3">
      <c r="B7" s="20" t="s">
        <v>151</v>
      </c>
      <c r="C7" s="17"/>
      <c r="D7" s="39">
        <f>+'Altman Z-Score'!$E$33</f>
        <v>2.6</v>
      </c>
      <c r="E7" s="39">
        <f>+'Altman Z-Score'!$E$33</f>
        <v>2.6</v>
      </c>
      <c r="F7" s="39">
        <f>+'Altman Z-Score'!$E$33</f>
        <v>2.6</v>
      </c>
      <c r="G7" s="39">
        <f>+'Altman Z-Score'!$E$33</f>
        <v>2.6</v>
      </c>
      <c r="H7" s="39">
        <f>+'Altman Z-Score'!$E$33</f>
        <v>2.6</v>
      </c>
      <c r="I7" s="39">
        <f>+'Altman Z-Score'!$E$33</f>
        <v>2.6</v>
      </c>
      <c r="J7" s="39">
        <f>+'Altman Z-Score'!$E$33</f>
        <v>2.6</v>
      </c>
      <c r="K7" s="39">
        <f>+'Altman Z-Score'!$E$33</f>
        <v>2.6</v>
      </c>
      <c r="L7" s="39">
        <f>+'Altman Z-Score'!$E$33</f>
        <v>2.6</v>
      </c>
      <c r="M7" s="39">
        <f>+'Altman Z-Score'!$E$33</f>
        <v>2.6</v>
      </c>
      <c r="N7" s="31" t="s">
        <v>153</v>
      </c>
    </row>
    <row r="8" spans="2:14" x14ac:dyDescent="0.3">
      <c r="B8" s="23" t="s">
        <v>148</v>
      </c>
      <c r="C8" s="24"/>
      <c r="D8" s="30" t="str">
        <f>+'Altman Z-Score'!F38</f>
        <v>No</v>
      </c>
      <c r="E8" s="30" t="str">
        <f>+'Altman Z-Score'!G38</f>
        <v>No</v>
      </c>
      <c r="F8" s="30" t="str">
        <f>+'Altman Z-Score'!H38</f>
        <v>Yes</v>
      </c>
      <c r="G8" s="30" t="str">
        <f>+'Altman Z-Score'!I38</f>
        <v>No</v>
      </c>
      <c r="H8" s="30" t="str">
        <f>+'Altman Z-Score'!J38</f>
        <v>No</v>
      </c>
      <c r="I8" s="30" t="str">
        <f>+'Altman Z-Score'!K38</f>
        <v>No</v>
      </c>
      <c r="J8" s="30" t="str">
        <f>+'Altman Z-Score'!L38</f>
        <v>No</v>
      </c>
      <c r="K8" s="30" t="str">
        <f>+'Altman Z-Score'!M38</f>
        <v>No</v>
      </c>
      <c r="L8" s="30" t="str">
        <f>+'Altman Z-Score'!N38</f>
        <v>No</v>
      </c>
      <c r="M8" s="30" t="str">
        <f>+'Altman Z-Score'!O38</f>
        <v>No</v>
      </c>
      <c r="N8" s="32" t="s">
        <v>153</v>
      </c>
    </row>
    <row r="9" spans="2:14" x14ac:dyDescent="0.3">
      <c r="B9" s="20" t="s">
        <v>150</v>
      </c>
      <c r="C9" s="19"/>
      <c r="D9" s="40">
        <f t="shared" ref="D9:M9" si="0">+(D6-D7)/D7</f>
        <v>2.9272788248808208</v>
      </c>
      <c r="E9" s="40">
        <f t="shared" si="0"/>
        <v>1.684386665374813</v>
      </c>
      <c r="F9" s="40">
        <f t="shared" si="0"/>
        <v>-1.3496072644525319</v>
      </c>
      <c r="G9" s="40">
        <f t="shared" si="0"/>
        <v>0.33700902529116222</v>
      </c>
      <c r="H9" s="40">
        <f t="shared" si="0"/>
        <v>1.0719291822311627</v>
      </c>
      <c r="I9" s="40">
        <f t="shared" si="0"/>
        <v>1.408579086902618</v>
      </c>
      <c r="J9" s="40">
        <f t="shared" si="0"/>
        <v>1.3699806521069084</v>
      </c>
      <c r="K9" s="40">
        <f t="shared" si="0"/>
        <v>3.4361434719091188</v>
      </c>
      <c r="L9" s="40">
        <f t="shared" si="0"/>
        <v>4.7987323733863496</v>
      </c>
      <c r="M9" s="40">
        <f t="shared" si="0"/>
        <v>0.95172443332958756</v>
      </c>
      <c r="N9" s="35">
        <f>+AVERAGE(D9:M9)</f>
        <v>1.6636156450960009</v>
      </c>
    </row>
    <row r="10" spans="2:14" ht="4.05" customHeight="1" x14ac:dyDescent="0.3">
      <c r="N10" s="36"/>
    </row>
    <row r="11" spans="2:14" x14ac:dyDescent="0.3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zoomScale="70" zoomScaleNormal="7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E15" sqref="E15"/>
    </sheetView>
  </sheetViews>
  <sheetFormatPr defaultRowHeight="14.4" x14ac:dyDescent="0.3"/>
  <cols>
    <col min="6" max="6" width="10.21875" bestFit="1" customWidth="1"/>
    <col min="7" max="7" width="9.88671875" bestFit="1" customWidth="1"/>
    <col min="8" max="8" width="10.6640625" bestFit="1" customWidth="1"/>
    <col min="9" max="15" width="9.88671875" bestFit="1" customWidth="1"/>
  </cols>
  <sheetData>
    <row r="1" spans="1:15" x14ac:dyDescent="0.3">
      <c r="A1" t="s">
        <v>13</v>
      </c>
      <c r="E1" s="3" t="s">
        <v>11</v>
      </c>
      <c r="F1">
        <v>1</v>
      </c>
      <c r="G1">
        <f t="shared" ref="G1:O1" si="0">+F1+1</f>
        <v>2</v>
      </c>
      <c r="H1">
        <f t="shared" si="0"/>
        <v>3</v>
      </c>
      <c r="I1">
        <f t="shared" si="0"/>
        <v>4</v>
      </c>
      <c r="J1">
        <f t="shared" si="0"/>
        <v>5</v>
      </c>
      <c r="K1">
        <f t="shared" si="0"/>
        <v>6</v>
      </c>
      <c r="L1">
        <f t="shared" si="0"/>
        <v>7</v>
      </c>
      <c r="M1">
        <f t="shared" si="0"/>
        <v>8</v>
      </c>
      <c r="N1">
        <f t="shared" si="0"/>
        <v>9</v>
      </c>
      <c r="O1">
        <f t="shared" si="0"/>
        <v>10</v>
      </c>
    </row>
    <row r="2" spans="1:15" x14ac:dyDescent="0.3">
      <c r="E2" s="3" t="s">
        <v>21</v>
      </c>
      <c r="F2">
        <v>2006</v>
      </c>
      <c r="G2">
        <f>+F2+1</f>
        <v>2007</v>
      </c>
      <c r="H2">
        <f t="shared" ref="H2:O2" si="1">+G2+1</f>
        <v>2008</v>
      </c>
      <c r="I2">
        <f t="shared" si="1"/>
        <v>2009</v>
      </c>
      <c r="J2">
        <f t="shared" si="1"/>
        <v>2010</v>
      </c>
      <c r="K2">
        <f t="shared" si="1"/>
        <v>2011</v>
      </c>
      <c r="L2">
        <f t="shared" si="1"/>
        <v>2012</v>
      </c>
      <c r="M2">
        <f t="shared" si="1"/>
        <v>2013</v>
      </c>
      <c r="N2">
        <f t="shared" si="1"/>
        <v>2014</v>
      </c>
      <c r="O2">
        <f t="shared" si="1"/>
        <v>2015</v>
      </c>
    </row>
    <row r="3" spans="1:15" ht="4.05" customHeight="1" x14ac:dyDescent="0.3"/>
    <row r="4" spans="1:15" x14ac:dyDescent="0.3">
      <c r="E4" s="2" t="s">
        <v>7</v>
      </c>
      <c r="F4" s="13">
        <f>+'Balance sheet (10 years)'!B24</f>
        <v>560787</v>
      </c>
      <c r="G4" s="13">
        <f>+'Balance sheet (10 years)'!C24</f>
        <v>431754</v>
      </c>
      <c r="H4" s="13">
        <f>+'Balance sheet (10 years)'!D24</f>
        <v>442266</v>
      </c>
      <c r="I4" s="13">
        <f>+'Balance sheet (10 years)'!E24</f>
        <v>487908</v>
      </c>
      <c r="J4" s="13">
        <f>+'Balance sheet (10 years)'!F24</f>
        <v>471960</v>
      </c>
      <c r="K4" s="13">
        <f>+'Balance sheet (10 years)'!G24</f>
        <v>481532</v>
      </c>
      <c r="L4" s="13">
        <f>+'Balance sheet (10 years)'!H24</f>
        <v>440505</v>
      </c>
      <c r="M4" s="13">
        <f>+'Balance sheet (10 years)'!I24</f>
        <v>585375</v>
      </c>
      <c r="N4" s="13">
        <f>+'Balance sheet (10 years)'!J24</f>
        <v>680129</v>
      </c>
      <c r="O4" s="13">
        <f>+'Balance sheet (10 years)'!K24</f>
        <v>498101</v>
      </c>
    </row>
    <row r="5" spans="1:15" x14ac:dyDescent="0.3">
      <c r="E5" s="2" t="s">
        <v>8</v>
      </c>
      <c r="F5" s="13">
        <f>+'Balance sheet (10 years)'!B43</f>
        <v>155085</v>
      </c>
      <c r="G5" s="13">
        <f>+'Balance sheet (10 years)'!C43</f>
        <v>114300</v>
      </c>
      <c r="H5" s="13">
        <f>+'Balance sheet (10 years)'!D43</f>
        <v>82858</v>
      </c>
      <c r="I5" s="13">
        <f>+'Balance sheet (10 years)'!E43</f>
        <v>106701</v>
      </c>
      <c r="J5" s="13">
        <f>+'Balance sheet (10 years)'!F43</f>
        <v>110645</v>
      </c>
      <c r="K5" s="13">
        <f>+'Balance sheet (10 years)'!G43</f>
        <v>79494</v>
      </c>
      <c r="L5" s="13">
        <f>+'Balance sheet (10 years)'!H43</f>
        <v>74525</v>
      </c>
      <c r="M5" s="13">
        <f>+'Balance sheet (10 years)'!I43</f>
        <v>76662</v>
      </c>
      <c r="N5" s="13">
        <f>+'Balance sheet (10 years)'!J43</f>
        <v>106332</v>
      </c>
      <c r="O5" s="13">
        <f>+'Balance sheet (10 years)'!K43</f>
        <v>107107</v>
      </c>
    </row>
    <row r="6" spans="1:15" x14ac:dyDescent="0.3">
      <c r="E6" s="2" t="s">
        <v>0</v>
      </c>
      <c r="F6" s="13">
        <f>+F4-F5</f>
        <v>405702</v>
      </c>
      <c r="G6" s="13">
        <f t="shared" ref="G6:O6" si="2">+G4-G5</f>
        <v>317454</v>
      </c>
      <c r="H6" s="13">
        <f t="shared" si="2"/>
        <v>359408</v>
      </c>
      <c r="I6" s="13">
        <f t="shared" si="2"/>
        <v>381207</v>
      </c>
      <c r="J6" s="13">
        <f t="shared" si="2"/>
        <v>361315</v>
      </c>
      <c r="K6" s="13">
        <f t="shared" si="2"/>
        <v>402038</v>
      </c>
      <c r="L6" s="13">
        <f t="shared" si="2"/>
        <v>365980</v>
      </c>
      <c r="M6" s="13">
        <f t="shared" si="2"/>
        <v>508713</v>
      </c>
      <c r="N6" s="13">
        <f t="shared" si="2"/>
        <v>573797</v>
      </c>
      <c r="O6" s="13">
        <f t="shared" si="2"/>
        <v>390994</v>
      </c>
    </row>
    <row r="7" spans="1:15" x14ac:dyDescent="0.3">
      <c r="E7" s="2" t="s">
        <v>1</v>
      </c>
      <c r="F7" s="13">
        <f>+'Balance sheet (10 years)'!B36</f>
        <v>2030779</v>
      </c>
      <c r="G7" s="13">
        <f>+'Balance sheet (10 years)'!C36</f>
        <v>1781837</v>
      </c>
      <c r="H7" s="13">
        <f>+'Balance sheet (10 years)'!D36</f>
        <v>678367</v>
      </c>
      <c r="I7" s="13">
        <f>+'Balance sheet (10 years)'!E36</f>
        <v>750945</v>
      </c>
      <c r="J7" s="13">
        <f>+'Balance sheet (10 years)'!F36</f>
        <v>727460</v>
      </c>
      <c r="K7" s="13">
        <f>+'Balance sheet (10 years)'!G36</f>
        <v>717634</v>
      </c>
      <c r="L7" s="13">
        <f>+'Balance sheet (10 years)'!H36</f>
        <v>728579</v>
      </c>
      <c r="M7" s="13">
        <f>+'Balance sheet (10 years)'!I36</f>
        <v>830960</v>
      </c>
      <c r="N7" s="13">
        <f>+'Balance sheet (10 years)'!J36</f>
        <v>913659</v>
      </c>
      <c r="O7" s="13">
        <f>+'Balance sheet (10 years)'!K36</f>
        <v>1099189</v>
      </c>
    </row>
    <row r="8" spans="1:15" x14ac:dyDescent="0.3">
      <c r="E8" s="2" t="s">
        <v>2</v>
      </c>
      <c r="F8" s="13">
        <f>+'Balance sheet (10 years)'!B58</f>
        <v>61206</v>
      </c>
      <c r="G8" s="13">
        <f>+'Balance sheet (10 years)'!C58</f>
        <v>95446</v>
      </c>
      <c r="H8" s="13">
        <f>+'Balance sheet (10 years)'!D58</f>
        <v>-949721</v>
      </c>
      <c r="I8" s="13">
        <f>+'Balance sheet (10 years)'!E58</f>
        <v>-909702</v>
      </c>
      <c r="J8" s="13">
        <f>+'Balance sheet (10 years)'!F58</f>
        <v>-837075</v>
      </c>
      <c r="K8" s="13">
        <f>+'Balance sheet (10 years)'!G58</f>
        <v>-782136</v>
      </c>
      <c r="L8" s="13">
        <f>+'Balance sheet (10 years)'!H58</f>
        <v>-802308</v>
      </c>
      <c r="M8" s="13">
        <f>+'Balance sheet (10 years)'!I58</f>
        <v>-713944</v>
      </c>
      <c r="N8" s="13">
        <f>+'Balance sheet (10 years)'!J58</f>
        <v>-620035</v>
      </c>
      <c r="O8" s="13">
        <f>+'Balance sheet (10 years)'!K58</f>
        <v>-425298</v>
      </c>
    </row>
    <row r="9" spans="1:15" x14ac:dyDescent="0.3">
      <c r="E9" s="2" t="s">
        <v>3</v>
      </c>
      <c r="F9" s="13">
        <f>+'Income statement (10 years)'!B20</f>
        <v>-17496</v>
      </c>
      <c r="G9" s="13">
        <f>+'Income statement (10 years)'!C20</f>
        <v>12025</v>
      </c>
      <c r="H9" s="13">
        <f>+'Income statement (10 years)'!D20</f>
        <v>-1043835</v>
      </c>
      <c r="I9" s="13">
        <f>+'Income statement (10 years)'!E20</f>
        <v>-39616</v>
      </c>
      <c r="J9" s="13">
        <f>+'Income statement (10 years)'!F20</f>
        <v>49573</v>
      </c>
      <c r="K9" s="13">
        <f>+'Income statement (10 years)'!G20</f>
        <v>20850</v>
      </c>
      <c r="L9" s="13">
        <f>+'Income statement (10 years)'!H20</f>
        <v>-25917</v>
      </c>
      <c r="M9" s="13">
        <f>+'Income statement (10 years)'!I20</f>
        <v>30955</v>
      </c>
      <c r="N9" s="13">
        <f>+'Income statement (10 years)'!J20</f>
        <v>111147</v>
      </c>
      <c r="O9" s="13">
        <f>+'Income statement (10 years)'!K20</f>
        <v>136639</v>
      </c>
    </row>
    <row r="10" spans="1:15" x14ac:dyDescent="0.3">
      <c r="E10" s="2" t="s">
        <v>9</v>
      </c>
      <c r="F10" s="13">
        <f>+F14*F15</f>
        <v>3054794.52</v>
      </c>
      <c r="G10" s="13">
        <f t="shared" ref="G10:O10" si="3">+G14*G15</f>
        <v>1671812.0899999999</v>
      </c>
      <c r="H10" s="13">
        <f t="shared" si="3"/>
        <v>912859.0199999999</v>
      </c>
      <c r="I10" s="13">
        <f t="shared" si="3"/>
        <v>1013951.04</v>
      </c>
      <c r="J10" s="13">
        <f t="shared" si="3"/>
        <v>1140291.18</v>
      </c>
      <c r="K10" s="13">
        <f t="shared" si="3"/>
        <v>1029299.7000000001</v>
      </c>
      <c r="L10" s="13">
        <f t="shared" si="3"/>
        <v>1075784.58</v>
      </c>
      <c r="M10" s="13">
        <f t="shared" si="3"/>
        <v>1828140.4000000001</v>
      </c>
      <c r="N10" s="13">
        <f t="shared" si="3"/>
        <v>2977254.28</v>
      </c>
      <c r="O10" s="13">
        <f t="shared" si="3"/>
        <v>2918484.52</v>
      </c>
    </row>
    <row r="11" spans="1:15" x14ac:dyDescent="0.3">
      <c r="E11" s="2" t="s">
        <v>10</v>
      </c>
      <c r="F11" s="12">
        <f>+'Balance sheet (10 years)'!B54</f>
        <v>191689</v>
      </c>
      <c r="G11" s="12">
        <f>+'Balance sheet (10 years)'!C54</f>
        <v>161015</v>
      </c>
      <c r="H11" s="12">
        <f>+'Balance sheet (10 years)'!D54</f>
        <v>121299</v>
      </c>
      <c r="I11" s="12">
        <f>+'Balance sheet (10 years)'!E54</f>
        <v>151205</v>
      </c>
      <c r="J11" s="12">
        <f>+'Balance sheet (10 years)'!F54</f>
        <v>128678</v>
      </c>
      <c r="K11" s="12">
        <f>+'Balance sheet (10 years)'!G54</f>
        <v>98246</v>
      </c>
      <c r="L11" s="12">
        <f>+'Balance sheet (10 years)'!H54</f>
        <v>98553</v>
      </c>
      <c r="M11" s="12">
        <f>+'Balance sheet (10 years)'!I54</f>
        <v>97105</v>
      </c>
      <c r="N11" s="12">
        <f>+'Balance sheet (10 years)'!J54</f>
        <v>125405</v>
      </c>
      <c r="O11" s="12">
        <f>+'Balance sheet (10 years)'!K54</f>
        <v>422494</v>
      </c>
    </row>
    <row r="12" spans="1:15" x14ac:dyDescent="0.3">
      <c r="E12" s="2" t="s">
        <v>4</v>
      </c>
      <c r="F12" s="12">
        <f>+'Income statement (10 years)'!B12</f>
        <v>803596</v>
      </c>
      <c r="G12" s="12">
        <f>+'Income statement (10 years)'!C12</f>
        <v>781467</v>
      </c>
      <c r="H12" s="12">
        <f>+'Income statement (10 years)'!D12</f>
        <v>663245</v>
      </c>
      <c r="I12" s="12">
        <f>+'Income statement (10 years)'!E12</f>
        <v>535906</v>
      </c>
      <c r="J12" s="12">
        <f>+'Income statement (10 years)'!F12</f>
        <v>625705</v>
      </c>
      <c r="K12" s="12">
        <f>+'Income statement (10 years)'!G12</f>
        <v>526696</v>
      </c>
      <c r="L12" s="12">
        <f>+'Income statement (10 years)'!H12</f>
        <v>487236</v>
      </c>
      <c r="M12" s="12">
        <f>+'Income statement (10 years)'!I12</f>
        <v>484779</v>
      </c>
      <c r="N12" s="12">
        <f>+'Income statement (10 years)'!J12</f>
        <v>572905</v>
      </c>
      <c r="O12" s="12">
        <f>+'Income statement (10 years)'!K12</f>
        <v>697376</v>
      </c>
    </row>
    <row r="14" spans="1:15" x14ac:dyDescent="0.3">
      <c r="E14" s="2" t="s">
        <v>145</v>
      </c>
      <c r="F14">
        <v>15.42</v>
      </c>
      <c r="G14">
        <v>8.93</v>
      </c>
      <c r="H14">
        <v>5.43</v>
      </c>
      <c r="I14">
        <v>6.13</v>
      </c>
      <c r="J14">
        <v>7.38</v>
      </c>
      <c r="K14">
        <v>7.15</v>
      </c>
      <c r="L14">
        <v>7.47</v>
      </c>
      <c r="M14">
        <v>12.23</v>
      </c>
      <c r="N14">
        <v>20.02</v>
      </c>
      <c r="O14">
        <v>20.440000000000001</v>
      </c>
    </row>
    <row r="15" spans="1:15" x14ac:dyDescent="0.3">
      <c r="E15" s="2" t="s">
        <v>146</v>
      </c>
      <c r="F15" s="14">
        <f>+'Income statement (10 years)'!B50</f>
        <v>198106</v>
      </c>
      <c r="G15" s="14">
        <f>+'Income statement (10 years)'!C50</f>
        <v>187213</v>
      </c>
      <c r="H15" s="14">
        <f>+'Income statement (10 years)'!D50</f>
        <v>168114</v>
      </c>
      <c r="I15" s="14">
        <f>+'Income statement (10 years)'!E50</f>
        <v>165408</v>
      </c>
      <c r="J15" s="14">
        <f>+'Income statement (10 years)'!F50</f>
        <v>154511</v>
      </c>
      <c r="K15" s="14">
        <f>+'Income statement (10 years)'!G50</f>
        <v>143958</v>
      </c>
      <c r="L15" s="14">
        <f>+'Income statement (10 years)'!H50</f>
        <v>144014</v>
      </c>
      <c r="M15" s="14">
        <f>+'Income statement (10 years)'!I50</f>
        <v>149480</v>
      </c>
      <c r="N15" s="14">
        <f>+'Income statement (10 years)'!J50</f>
        <v>148714</v>
      </c>
      <c r="O15" s="14">
        <f>+'Income statement (10 years)'!K50</f>
        <v>142783</v>
      </c>
    </row>
    <row r="17" spans="1:15" x14ac:dyDescent="0.3">
      <c r="E17" s="2" t="s">
        <v>5</v>
      </c>
    </row>
    <row r="18" spans="1:15" x14ac:dyDescent="0.3">
      <c r="E18">
        <v>1</v>
      </c>
      <c r="F18" s="16">
        <f t="shared" ref="F18:M18" si="4">+F6/F7</f>
        <v>0.19977653895377095</v>
      </c>
      <c r="G18" s="16">
        <f t="shared" si="4"/>
        <v>0.17816107758453775</v>
      </c>
      <c r="H18" s="16">
        <f t="shared" si="4"/>
        <v>0.52981350802736571</v>
      </c>
      <c r="I18" s="16">
        <f t="shared" si="4"/>
        <v>0.50763637816351392</v>
      </c>
      <c r="J18" s="16">
        <f t="shared" si="4"/>
        <v>0.496680229840816</v>
      </c>
      <c r="K18" s="16">
        <f t="shared" si="4"/>
        <v>0.56022707954193918</v>
      </c>
      <c r="L18" s="16">
        <f t="shared" si="4"/>
        <v>0.50232027000503721</v>
      </c>
      <c r="M18" s="16">
        <f t="shared" si="4"/>
        <v>0.61219914315971891</v>
      </c>
      <c r="N18" s="16">
        <f>+N6/N7</f>
        <v>0.62802095749070497</v>
      </c>
      <c r="O18" s="16">
        <f>+O6/O7</f>
        <v>0.35571134718415121</v>
      </c>
    </row>
    <row r="19" spans="1:15" x14ac:dyDescent="0.3">
      <c r="E19">
        <v>2</v>
      </c>
      <c r="F19" s="16">
        <f t="shared" ref="F19:N19" si="5">+F8/F7</f>
        <v>3.0139173194128951E-2</v>
      </c>
      <c r="G19" s="16">
        <f t="shared" si="5"/>
        <v>5.3566066929803341E-2</v>
      </c>
      <c r="H19" s="16">
        <f t="shared" si="5"/>
        <v>-1.4000106137238397</v>
      </c>
      <c r="I19" s="16">
        <f t="shared" si="5"/>
        <v>-1.2114096238739189</v>
      </c>
      <c r="J19" s="16">
        <f t="shared" si="5"/>
        <v>-1.1506818244302093</v>
      </c>
      <c r="K19" s="16">
        <f t="shared" si="5"/>
        <v>-1.0898814716136638</v>
      </c>
      <c r="L19" s="16">
        <f t="shared" si="5"/>
        <v>-1.1011956150259614</v>
      </c>
      <c r="M19" s="16">
        <f t="shared" si="5"/>
        <v>-0.85917974391065755</v>
      </c>
      <c r="N19" s="16">
        <f t="shared" si="5"/>
        <v>-0.67862845985208919</v>
      </c>
      <c r="O19" s="16">
        <f>+O8/O7</f>
        <v>-0.38691981087874788</v>
      </c>
    </row>
    <row r="20" spans="1:15" x14ac:dyDescent="0.3">
      <c r="E20">
        <v>3</v>
      </c>
      <c r="F20" s="16">
        <f t="shared" ref="F20:N20" si="6">+F9/F7</f>
        <v>-8.6154131000960709E-3</v>
      </c>
      <c r="G20" s="16">
        <f t="shared" si="6"/>
        <v>6.7486532157543027E-3</v>
      </c>
      <c r="H20" s="16">
        <f t="shared" si="6"/>
        <v>-1.5387467255924889</v>
      </c>
      <c r="I20" s="16">
        <f t="shared" si="6"/>
        <v>-5.2754862206952573E-2</v>
      </c>
      <c r="J20" s="16">
        <f t="shared" si="6"/>
        <v>6.8145327578148632E-2</v>
      </c>
      <c r="K20" s="16">
        <f t="shared" si="6"/>
        <v>2.9053807372560386E-2</v>
      </c>
      <c r="L20" s="16">
        <f t="shared" si="6"/>
        <v>-3.5571983271546391E-2</v>
      </c>
      <c r="M20" s="16">
        <f t="shared" si="6"/>
        <v>3.725209396360836E-2</v>
      </c>
      <c r="N20" s="16">
        <f t="shared" si="6"/>
        <v>0.12165041881051902</v>
      </c>
      <c r="O20" s="16">
        <f>+O9/O7</f>
        <v>0.1243089223054452</v>
      </c>
    </row>
    <row r="21" spans="1:15" x14ac:dyDescent="0.3">
      <c r="E21">
        <v>4</v>
      </c>
      <c r="F21" s="16">
        <f t="shared" ref="F21:N21" si="7">+F10/F11</f>
        <v>15.936201451309152</v>
      </c>
      <c r="G21" s="16">
        <f t="shared" si="7"/>
        <v>10.382958668447039</v>
      </c>
      <c r="H21" s="16">
        <f t="shared" si="7"/>
        <v>7.5256928746321066</v>
      </c>
      <c r="I21" s="16">
        <f t="shared" si="7"/>
        <v>6.7058036440593902</v>
      </c>
      <c r="J21" s="16">
        <f t="shared" si="7"/>
        <v>8.8615861297191429</v>
      </c>
      <c r="K21" s="16">
        <f t="shared" si="7"/>
        <v>10.476759359159661</v>
      </c>
      <c r="L21" s="16">
        <f t="shared" si="7"/>
        <v>10.915797388207361</v>
      </c>
      <c r="M21" s="16">
        <f t="shared" si="7"/>
        <v>18.826429123114156</v>
      </c>
      <c r="N21" s="16">
        <f t="shared" si="7"/>
        <v>23.741113033770581</v>
      </c>
      <c r="O21" s="16">
        <f>+O10/O11</f>
        <v>6.9077537669174003</v>
      </c>
    </row>
    <row r="22" spans="1:15" x14ac:dyDescent="0.3">
      <c r="E22">
        <v>5</v>
      </c>
      <c r="F22" s="16">
        <f t="shared" ref="F22:N22" si="8">+F12/F7</f>
        <v>0.39570824791865583</v>
      </c>
      <c r="G22" s="16">
        <f t="shared" si="8"/>
        <v>0.43857378649113249</v>
      </c>
      <c r="H22" s="16">
        <f t="shared" si="8"/>
        <v>0.97770823167990184</v>
      </c>
      <c r="I22" s="16">
        <f t="shared" si="8"/>
        <v>0.71364214423160155</v>
      </c>
      <c r="J22" s="16">
        <f t="shared" si="8"/>
        <v>0.86012289335496106</v>
      </c>
      <c r="K22" s="16">
        <f t="shared" si="8"/>
        <v>0.73393401093036281</v>
      </c>
      <c r="L22" s="16">
        <f t="shared" si="8"/>
        <v>0.66874834437995057</v>
      </c>
      <c r="M22" s="16">
        <f t="shared" si="8"/>
        <v>0.58339631269856551</v>
      </c>
      <c r="N22" s="16">
        <f t="shared" si="8"/>
        <v>0.62704466327152686</v>
      </c>
      <c r="O22" s="16">
        <f>+O12/O7</f>
        <v>0.63444594150778433</v>
      </c>
    </row>
    <row r="23" spans="1:15" x14ac:dyDescent="0.3">
      <c r="E23" t="s">
        <v>6</v>
      </c>
    </row>
    <row r="24" spans="1:15" x14ac:dyDescent="0.3">
      <c r="E24">
        <v>1</v>
      </c>
      <c r="F24">
        <v>1.2</v>
      </c>
      <c r="G24">
        <v>1.2</v>
      </c>
      <c r="H24">
        <v>1.2</v>
      </c>
      <c r="I24">
        <v>1.2</v>
      </c>
      <c r="J24">
        <v>1.2</v>
      </c>
      <c r="K24">
        <v>1.2</v>
      </c>
      <c r="L24">
        <v>1.2</v>
      </c>
      <c r="M24">
        <v>1.2</v>
      </c>
      <c r="N24">
        <v>1.2</v>
      </c>
      <c r="O24">
        <v>1.2</v>
      </c>
    </row>
    <row r="25" spans="1:15" x14ac:dyDescent="0.3">
      <c r="E25">
        <v>2</v>
      </c>
      <c r="F25">
        <v>1.4</v>
      </c>
      <c r="G25">
        <v>1.4</v>
      </c>
      <c r="H25">
        <v>1.4</v>
      </c>
      <c r="I25">
        <v>1.4</v>
      </c>
      <c r="J25">
        <v>1.4</v>
      </c>
      <c r="K25">
        <v>1.4</v>
      </c>
      <c r="L25">
        <v>1.4</v>
      </c>
      <c r="M25">
        <v>1.4</v>
      </c>
      <c r="N25">
        <v>1.4</v>
      </c>
      <c r="O25">
        <v>1.4</v>
      </c>
    </row>
    <row r="26" spans="1:15" x14ac:dyDescent="0.3">
      <c r="E26">
        <v>3</v>
      </c>
      <c r="F26">
        <v>3.3</v>
      </c>
      <c r="G26">
        <v>3.3</v>
      </c>
      <c r="H26">
        <v>3.3</v>
      </c>
      <c r="I26">
        <v>3.3</v>
      </c>
      <c r="J26">
        <v>3.3</v>
      </c>
      <c r="K26">
        <v>3.3</v>
      </c>
      <c r="L26">
        <v>3.3</v>
      </c>
      <c r="M26">
        <v>3.3</v>
      </c>
      <c r="N26">
        <v>3.3</v>
      </c>
      <c r="O26">
        <v>3.3</v>
      </c>
    </row>
    <row r="27" spans="1:15" x14ac:dyDescent="0.3">
      <c r="E27">
        <v>4</v>
      </c>
      <c r="F27">
        <v>0.6</v>
      </c>
      <c r="G27">
        <v>0.6</v>
      </c>
      <c r="H27">
        <v>0.6</v>
      </c>
      <c r="I27">
        <v>0.6</v>
      </c>
      <c r="J27">
        <v>0.6</v>
      </c>
      <c r="K27">
        <v>0.6</v>
      </c>
      <c r="L27">
        <v>0.6</v>
      </c>
      <c r="M27">
        <v>0.6</v>
      </c>
      <c r="N27">
        <v>0.6</v>
      </c>
      <c r="O27">
        <v>0.6</v>
      </c>
    </row>
    <row r="28" spans="1:15" x14ac:dyDescent="0.3">
      <c r="E28">
        <v>5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</row>
    <row r="30" spans="1:15" x14ac:dyDescent="0.3">
      <c r="E30" s="1" t="s">
        <v>12</v>
      </c>
      <c r="F30">
        <f t="shared" ref="F30:I30" si="9">+SUMPRODUCT(F18:F22,F24:F28)</f>
        <v>10.210924944690134</v>
      </c>
      <c r="G30">
        <f t="shared" si="9"/>
        <v>6.9794053299745142</v>
      </c>
      <c r="H30">
        <f t="shared" si="9"/>
        <v>-0.90897888757658307</v>
      </c>
      <c r="I30">
        <f t="shared" si="9"/>
        <v>3.4762234657570219</v>
      </c>
      <c r="J30">
        <f t="shared" ref="J30:N30" si="10">+SUMPRODUCT(J18:J22,J24:J28)</f>
        <v>5.3870158738010234</v>
      </c>
      <c r="K30">
        <f t="shared" si="10"/>
        <v>6.2623056259468068</v>
      </c>
      <c r="L30">
        <f t="shared" si="10"/>
        <v>6.1619496954779622</v>
      </c>
      <c r="M30">
        <f t="shared" si="10"/>
        <v>11.533973026963709</v>
      </c>
      <c r="N30">
        <f t="shared" si="10"/>
        <v>15.07670417080451</v>
      </c>
      <c r="O30">
        <f>+SUMPRODUCT(O18:O22,O24:O28)</f>
        <v>5.0744835266569277</v>
      </c>
    </row>
    <row r="32" spans="1:15" x14ac:dyDescent="0.3">
      <c r="A32" t="s">
        <v>17</v>
      </c>
      <c r="B32">
        <v>1.1000000000000001</v>
      </c>
      <c r="C32" t="s">
        <v>15</v>
      </c>
    </row>
    <row r="33" spans="1:15" x14ac:dyDescent="0.3">
      <c r="A33" t="s">
        <v>18</v>
      </c>
      <c r="B33">
        <v>1.1000000000000001</v>
      </c>
      <c r="C33" t="s">
        <v>16</v>
      </c>
      <c r="D33" t="s">
        <v>20</v>
      </c>
      <c r="E33">
        <v>2.6</v>
      </c>
    </row>
    <row r="34" spans="1:15" x14ac:dyDescent="0.3">
      <c r="A34" t="s">
        <v>19</v>
      </c>
      <c r="B34">
        <v>2.6</v>
      </c>
      <c r="C34" t="s">
        <v>14</v>
      </c>
    </row>
    <row r="35" spans="1:15" x14ac:dyDescent="0.3">
      <c r="E35" s="2"/>
    </row>
    <row r="38" spans="1:15" x14ac:dyDescent="0.3">
      <c r="E38" s="3" t="s">
        <v>22</v>
      </c>
      <c r="F38" t="str">
        <f t="shared" ref="F38:O38" si="11">+IF(F30&lt;$B$32,"Yes",IF(AND(F30&gt;=$B$33,F30&lt;=$E$33),"Possible","No"))</f>
        <v>No</v>
      </c>
      <c r="G38" t="str">
        <f t="shared" si="11"/>
        <v>No</v>
      </c>
      <c r="H38" t="str">
        <f t="shared" si="11"/>
        <v>Yes</v>
      </c>
      <c r="I38" t="str">
        <f t="shared" si="11"/>
        <v>No</v>
      </c>
      <c r="J38" t="str">
        <f t="shared" si="11"/>
        <v>No</v>
      </c>
      <c r="K38" t="str">
        <f t="shared" si="11"/>
        <v>No</v>
      </c>
      <c r="L38" t="str">
        <f t="shared" si="11"/>
        <v>No</v>
      </c>
      <c r="M38" t="str">
        <f t="shared" si="11"/>
        <v>No</v>
      </c>
      <c r="N38" t="str">
        <f t="shared" si="11"/>
        <v>No</v>
      </c>
      <c r="O38" t="str">
        <f t="shared" si="11"/>
        <v>No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opLeftCell="A13" zoomScale="70" zoomScaleNormal="70" workbookViewId="0">
      <selection activeCell="L60" sqref="L52:L60"/>
    </sheetView>
  </sheetViews>
  <sheetFormatPr defaultRowHeight="13.2" x14ac:dyDescent="0.25"/>
  <cols>
    <col min="1" max="1" width="50.6640625" style="4" customWidth="1"/>
    <col min="2" max="210" width="12.6640625" style="4" customWidth="1"/>
    <col min="211" max="16384" width="8.88671875" style="4"/>
  </cols>
  <sheetData>
    <row r="1" spans="1:30" ht="21" x14ac:dyDescent="0.4">
      <c r="A1" s="11" t="s">
        <v>93</v>
      </c>
      <c r="B1" s="11"/>
      <c r="C1" s="11"/>
      <c r="D1" s="11"/>
      <c r="E1" s="11"/>
      <c r="F1" s="11"/>
      <c r="G1" s="11"/>
      <c r="H1" s="11"/>
      <c r="I1" s="11"/>
      <c r="J1" s="11"/>
    </row>
    <row r="3" spans="1:30" x14ac:dyDescent="0.25">
      <c r="A3" s="10" t="s">
        <v>92</v>
      </c>
      <c r="B3" s="10"/>
      <c r="C3" s="10"/>
      <c r="D3" s="10"/>
      <c r="E3" s="10"/>
      <c r="F3" s="10"/>
      <c r="G3" s="10"/>
      <c r="H3" s="10"/>
      <c r="I3" s="10"/>
      <c r="J3" s="10"/>
    </row>
    <row r="6" spans="1:30" x14ac:dyDescent="0.25">
      <c r="A6" s="9" t="s">
        <v>91</v>
      </c>
      <c r="B6" s="9"/>
      <c r="C6" s="9"/>
      <c r="D6" s="9"/>
      <c r="E6" s="9"/>
      <c r="F6" s="9"/>
      <c r="G6" s="9"/>
      <c r="H6" s="9"/>
      <c r="I6" s="9"/>
      <c r="J6" s="9"/>
    </row>
    <row r="7" spans="1:30" x14ac:dyDescent="0.25">
      <c r="A7" s="7" t="s">
        <v>90</v>
      </c>
      <c r="B7" s="8" t="s">
        <v>80</v>
      </c>
      <c r="C7" s="8" t="s">
        <v>81</v>
      </c>
      <c r="D7" s="8" t="s">
        <v>82</v>
      </c>
      <c r="E7" s="8" t="s">
        <v>83</v>
      </c>
      <c r="F7" s="8" t="s">
        <v>84</v>
      </c>
      <c r="G7" s="8" t="s">
        <v>85</v>
      </c>
      <c r="H7" s="8" t="s">
        <v>86</v>
      </c>
      <c r="I7" s="8" t="s">
        <v>87</v>
      </c>
      <c r="J7" s="8" t="s">
        <v>88</v>
      </c>
      <c r="K7" s="8" t="s">
        <v>89</v>
      </c>
      <c r="L7" s="7"/>
      <c r="N7" s="7"/>
      <c r="P7" s="7"/>
      <c r="R7" s="7"/>
      <c r="T7" s="7"/>
      <c r="V7" s="7"/>
      <c r="X7" s="7"/>
      <c r="Z7" s="7"/>
      <c r="AB7" s="7"/>
      <c r="AD7" s="7"/>
    </row>
    <row r="8" spans="1:30" x14ac:dyDescent="0.25">
      <c r="A8" s="7" t="s">
        <v>79</v>
      </c>
      <c r="B8" s="8" t="s">
        <v>78</v>
      </c>
      <c r="C8" s="8" t="s">
        <v>78</v>
      </c>
      <c r="D8" s="8" t="s">
        <v>78</v>
      </c>
      <c r="E8" s="8" t="s">
        <v>78</v>
      </c>
      <c r="F8" s="8" t="s">
        <v>78</v>
      </c>
      <c r="G8" s="8" t="s">
        <v>78</v>
      </c>
      <c r="H8" s="8" t="s">
        <v>78</v>
      </c>
      <c r="I8" s="8" t="s">
        <v>78</v>
      </c>
      <c r="J8" s="8" t="s">
        <v>78</v>
      </c>
      <c r="K8" s="8" t="s">
        <v>78</v>
      </c>
      <c r="L8" s="7"/>
      <c r="N8" s="7"/>
      <c r="P8" s="7"/>
      <c r="R8" s="7"/>
      <c r="T8" s="7"/>
      <c r="V8" s="7"/>
      <c r="X8" s="7"/>
      <c r="Z8" s="7"/>
      <c r="AB8" s="7"/>
      <c r="AD8" s="7"/>
    </row>
    <row r="9" spans="1:30" x14ac:dyDescent="0.25">
      <c r="A9" s="7" t="s">
        <v>77</v>
      </c>
      <c r="B9" s="8" t="s">
        <v>76</v>
      </c>
      <c r="C9" s="8" t="s">
        <v>76</v>
      </c>
      <c r="D9" s="8" t="s">
        <v>76</v>
      </c>
      <c r="E9" s="8" t="s">
        <v>76</v>
      </c>
      <c r="F9" s="8" t="s">
        <v>76</v>
      </c>
      <c r="G9" s="8" t="s">
        <v>76</v>
      </c>
      <c r="H9" s="8" t="s">
        <v>76</v>
      </c>
      <c r="I9" s="8" t="s">
        <v>76</v>
      </c>
      <c r="J9" s="8" t="s">
        <v>76</v>
      </c>
      <c r="K9" s="8" t="s">
        <v>76</v>
      </c>
      <c r="L9" s="7"/>
      <c r="N9" s="7"/>
      <c r="P9" s="7"/>
      <c r="R9" s="7"/>
      <c r="T9" s="7"/>
      <c r="V9" s="7"/>
      <c r="X9" s="7"/>
      <c r="Z9" s="7"/>
      <c r="AB9" s="7"/>
      <c r="AD9" s="7"/>
    </row>
    <row r="10" spans="1:30" x14ac:dyDescent="0.25">
      <c r="A10" s="7" t="s">
        <v>75</v>
      </c>
      <c r="B10" s="8" t="s">
        <v>74</v>
      </c>
      <c r="C10" s="8" t="s">
        <v>74</v>
      </c>
      <c r="D10" s="8" t="s">
        <v>74</v>
      </c>
      <c r="E10" s="8" t="s">
        <v>74</v>
      </c>
      <c r="F10" s="8" t="s">
        <v>74</v>
      </c>
      <c r="G10" s="8" t="s">
        <v>74</v>
      </c>
      <c r="H10" s="8" t="s">
        <v>74</v>
      </c>
      <c r="I10" s="8" t="s">
        <v>74</v>
      </c>
      <c r="J10" s="8" t="s">
        <v>74</v>
      </c>
      <c r="K10" s="8" t="s">
        <v>74</v>
      </c>
      <c r="L10" s="7"/>
      <c r="N10" s="7"/>
      <c r="P10" s="7"/>
      <c r="R10" s="7"/>
      <c r="T10" s="7"/>
      <c r="V10" s="7"/>
      <c r="X10" s="7"/>
      <c r="Z10" s="7"/>
      <c r="AB10" s="7"/>
      <c r="AD10" s="7"/>
    </row>
    <row r="11" spans="1:30" x14ac:dyDescent="0.25">
      <c r="A11" s="7" t="s">
        <v>73</v>
      </c>
      <c r="B11" s="8" t="s">
        <v>13</v>
      </c>
      <c r="C11" s="8" t="s">
        <v>13</v>
      </c>
      <c r="D11" s="8" t="s">
        <v>13</v>
      </c>
      <c r="E11" s="8" t="s">
        <v>13</v>
      </c>
      <c r="F11" s="8" t="s">
        <v>13</v>
      </c>
      <c r="G11" s="8" t="s">
        <v>13</v>
      </c>
      <c r="H11" s="8" t="s">
        <v>13</v>
      </c>
      <c r="I11" s="8" t="s">
        <v>13</v>
      </c>
      <c r="J11" s="8" t="s">
        <v>13</v>
      </c>
      <c r="K11" s="8" t="s">
        <v>13</v>
      </c>
      <c r="L11" s="7"/>
      <c r="N11" s="7"/>
      <c r="P11" s="7"/>
      <c r="R11" s="7"/>
      <c r="T11" s="7"/>
      <c r="V11" s="7"/>
      <c r="X11" s="7"/>
      <c r="Z11" s="7"/>
      <c r="AB11" s="7"/>
      <c r="AD11" s="7"/>
    </row>
    <row r="12" spans="1:30" x14ac:dyDescent="0.25">
      <c r="A12" s="5" t="s">
        <v>72</v>
      </c>
      <c r="B12" s="6">
        <v>803596</v>
      </c>
      <c r="C12" s="6">
        <v>781467</v>
      </c>
      <c r="D12" s="6">
        <v>663245</v>
      </c>
      <c r="E12" s="6">
        <v>535906</v>
      </c>
      <c r="F12" s="6">
        <v>625705</v>
      </c>
      <c r="G12" s="6">
        <v>526696</v>
      </c>
      <c r="H12" s="6">
        <v>487236</v>
      </c>
      <c r="I12" s="6">
        <v>484779</v>
      </c>
      <c r="J12" s="6">
        <v>572905</v>
      </c>
      <c r="K12" s="6">
        <v>697376</v>
      </c>
      <c r="L12" s="5"/>
      <c r="N12" s="5"/>
      <c r="P12" s="5"/>
      <c r="R12" s="5"/>
      <c r="T12" s="5"/>
      <c r="V12" s="5"/>
      <c r="X12" s="5"/>
      <c r="Z12" s="5"/>
      <c r="AB12" s="5"/>
      <c r="AD12" s="5"/>
    </row>
    <row r="13" spans="1:30" x14ac:dyDescent="0.25">
      <c r="A13" s="5" t="s">
        <v>71</v>
      </c>
      <c r="B13" s="6">
        <v>462948</v>
      </c>
      <c r="C13" s="6">
        <v>442135</v>
      </c>
      <c r="D13" s="6">
        <v>388796</v>
      </c>
      <c r="E13" s="6">
        <v>310999</v>
      </c>
      <c r="F13" s="6">
        <v>290394</v>
      </c>
      <c r="G13" s="6">
        <v>246190</v>
      </c>
      <c r="H13" s="6">
        <v>217636</v>
      </c>
      <c r="I13" s="6">
        <v>211877</v>
      </c>
      <c r="J13" s="6">
        <v>227601</v>
      </c>
      <c r="K13" s="6">
        <v>275722</v>
      </c>
      <c r="L13" s="5"/>
      <c r="N13" s="5"/>
      <c r="P13" s="5"/>
      <c r="R13" s="5"/>
      <c r="T13" s="5"/>
      <c r="V13" s="5"/>
      <c r="X13" s="5"/>
      <c r="Z13" s="5"/>
      <c r="AB13" s="5"/>
      <c r="AD13" s="5"/>
    </row>
    <row r="14" spans="1:30" x14ac:dyDescent="0.25">
      <c r="A14" s="5" t="s">
        <v>70</v>
      </c>
      <c r="B14" s="6">
        <v>340648</v>
      </c>
      <c r="C14" s="6">
        <v>339332</v>
      </c>
      <c r="D14" s="6">
        <v>274449</v>
      </c>
      <c r="E14" s="6">
        <v>224907</v>
      </c>
      <c r="F14" s="6">
        <v>335311</v>
      </c>
      <c r="G14" s="6">
        <v>280506</v>
      </c>
      <c r="H14" s="6">
        <v>269600</v>
      </c>
      <c r="I14" s="6">
        <v>272902</v>
      </c>
      <c r="J14" s="6">
        <v>345304</v>
      </c>
      <c r="K14" s="6">
        <v>421654</v>
      </c>
      <c r="L14" s="5"/>
      <c r="N14" s="5"/>
      <c r="P14" s="5"/>
      <c r="R14" s="5"/>
      <c r="T14" s="5"/>
      <c r="V14" s="5"/>
      <c r="X14" s="5"/>
      <c r="Z14" s="5"/>
      <c r="AB14" s="5"/>
      <c r="AD14" s="5"/>
    </row>
    <row r="15" spans="1:30" x14ac:dyDescent="0.25">
      <c r="A15" s="5" t="s">
        <v>69</v>
      </c>
      <c r="B15" s="6">
        <v>166433</v>
      </c>
      <c r="C15" s="6">
        <v>165599</v>
      </c>
      <c r="D15" s="6">
        <v>161192</v>
      </c>
      <c r="E15" s="6">
        <v>157486</v>
      </c>
      <c r="F15" s="6">
        <v>177546</v>
      </c>
      <c r="G15" s="6">
        <v>158749</v>
      </c>
      <c r="H15" s="6">
        <v>169833</v>
      </c>
      <c r="I15" s="6">
        <v>140799</v>
      </c>
      <c r="J15" s="6">
        <v>127688</v>
      </c>
      <c r="K15" s="6">
        <v>148507</v>
      </c>
      <c r="L15" s="5"/>
      <c r="N15" s="5"/>
      <c r="P15" s="5"/>
      <c r="R15" s="5"/>
      <c r="T15" s="5"/>
      <c r="V15" s="5"/>
      <c r="X15" s="5"/>
      <c r="Z15" s="5"/>
      <c r="AB15" s="5"/>
      <c r="AD15" s="5"/>
    </row>
    <row r="16" spans="1:30" x14ac:dyDescent="0.25">
      <c r="A16" s="5" t="s">
        <v>68</v>
      </c>
      <c r="B16" s="6">
        <v>191211</v>
      </c>
      <c r="C16" s="6">
        <v>161708</v>
      </c>
      <c r="D16" s="6">
        <v>125810</v>
      </c>
      <c r="E16" s="6">
        <v>107037</v>
      </c>
      <c r="F16" s="6">
        <v>108192</v>
      </c>
      <c r="G16" s="6">
        <v>100907</v>
      </c>
      <c r="H16" s="6">
        <v>125684</v>
      </c>
      <c r="I16" s="6">
        <v>101148</v>
      </c>
      <c r="J16" s="6">
        <v>106469</v>
      </c>
      <c r="K16" s="6">
        <v>136508</v>
      </c>
      <c r="L16" s="5"/>
      <c r="N16" s="5"/>
      <c r="P16" s="5"/>
      <c r="R16" s="5"/>
      <c r="T16" s="5"/>
      <c r="V16" s="5"/>
      <c r="X16" s="5"/>
      <c r="Z16" s="5"/>
      <c r="AB16" s="5"/>
      <c r="AD16" s="5"/>
    </row>
    <row r="17" spans="1:30" x14ac:dyDescent="0.25">
      <c r="A17" s="5" t="s">
        <v>67</v>
      </c>
      <c r="B17" s="6">
        <v>500</v>
      </c>
      <c r="C17" s="6" t="s">
        <v>23</v>
      </c>
      <c r="D17" s="6">
        <v>5597</v>
      </c>
      <c r="E17" s="6" t="s">
        <v>23</v>
      </c>
      <c r="F17" s="6" t="s">
        <v>23</v>
      </c>
      <c r="G17" s="6" t="s">
        <v>23</v>
      </c>
      <c r="H17" s="6" t="s">
        <v>23</v>
      </c>
      <c r="I17" s="6" t="s">
        <v>23</v>
      </c>
      <c r="J17" s="6" t="s">
        <v>23</v>
      </c>
      <c r="K17" s="6" t="s">
        <v>23</v>
      </c>
      <c r="L17" s="5"/>
      <c r="N17" s="5"/>
      <c r="P17" s="5"/>
      <c r="R17" s="5"/>
      <c r="T17" s="5"/>
      <c r="V17" s="5"/>
      <c r="X17" s="5"/>
      <c r="Z17" s="5"/>
      <c r="AB17" s="5"/>
      <c r="AD17" s="5"/>
    </row>
    <row r="18" spans="1:30" x14ac:dyDescent="0.25">
      <c r="A18" s="5" t="s">
        <v>66</v>
      </c>
      <c r="B18" s="6" t="s">
        <v>23</v>
      </c>
      <c r="C18" s="6" t="s">
        <v>23</v>
      </c>
      <c r="D18" s="6">
        <v>1025685</v>
      </c>
      <c r="E18" s="6" t="s">
        <v>23</v>
      </c>
      <c r="F18" s="6" t="s">
        <v>23</v>
      </c>
      <c r="G18" s="6" t="s">
        <v>23</v>
      </c>
      <c r="H18" s="6" t="s">
        <v>23</v>
      </c>
      <c r="I18" s="6" t="s">
        <v>23</v>
      </c>
      <c r="J18" s="6" t="s">
        <v>23</v>
      </c>
      <c r="K18" s="6" t="s">
        <v>23</v>
      </c>
      <c r="L18" s="5"/>
      <c r="N18" s="5"/>
      <c r="P18" s="5"/>
      <c r="R18" s="5"/>
      <c r="T18" s="5"/>
      <c r="V18" s="5"/>
      <c r="X18" s="5"/>
      <c r="Z18" s="5"/>
      <c r="AB18" s="5"/>
      <c r="AD18" s="5"/>
    </row>
    <row r="19" spans="1:30" x14ac:dyDescent="0.25">
      <c r="A19" s="5" t="s">
        <v>65</v>
      </c>
      <c r="B19" s="6">
        <v>358144</v>
      </c>
      <c r="C19" s="6">
        <v>327307</v>
      </c>
      <c r="D19" s="6">
        <v>1318284</v>
      </c>
      <c r="E19" s="6">
        <v>264523</v>
      </c>
      <c r="F19" s="6">
        <v>285738</v>
      </c>
      <c r="G19" s="6">
        <v>259656</v>
      </c>
      <c r="H19" s="6">
        <v>295517</v>
      </c>
      <c r="I19" s="6">
        <v>241947</v>
      </c>
      <c r="J19" s="6">
        <v>234157</v>
      </c>
      <c r="K19" s="6">
        <v>285015</v>
      </c>
      <c r="L19" s="5"/>
      <c r="N19" s="5"/>
      <c r="P19" s="5"/>
      <c r="R19" s="5"/>
      <c r="T19" s="5"/>
      <c r="V19" s="5"/>
      <c r="X19" s="5"/>
      <c r="Z19" s="5"/>
      <c r="AB19" s="5"/>
      <c r="AD19" s="5"/>
    </row>
    <row r="20" spans="1:30" x14ac:dyDescent="0.25">
      <c r="A20" s="5" t="s">
        <v>64</v>
      </c>
      <c r="B20" s="6">
        <v>-17496</v>
      </c>
      <c r="C20" s="6">
        <v>12025</v>
      </c>
      <c r="D20" s="6">
        <v>-1043835</v>
      </c>
      <c r="E20" s="6">
        <v>-39616</v>
      </c>
      <c r="F20" s="6">
        <v>49573</v>
      </c>
      <c r="G20" s="6">
        <v>20850</v>
      </c>
      <c r="H20" s="6">
        <v>-25917</v>
      </c>
      <c r="I20" s="6">
        <v>30955</v>
      </c>
      <c r="J20" s="6">
        <v>111147</v>
      </c>
      <c r="K20" s="6">
        <v>136639</v>
      </c>
      <c r="L20" s="5"/>
      <c r="N20" s="5"/>
      <c r="P20" s="5"/>
      <c r="R20" s="5"/>
      <c r="T20" s="5"/>
      <c r="V20" s="5"/>
      <c r="X20" s="5"/>
      <c r="Z20" s="5"/>
      <c r="AB20" s="5"/>
      <c r="AD20" s="5"/>
    </row>
    <row r="21" spans="1:30" x14ac:dyDescent="0.25">
      <c r="A21" s="5" t="s">
        <v>63</v>
      </c>
      <c r="B21" s="6" t="s">
        <v>23</v>
      </c>
      <c r="C21" s="6" t="s">
        <v>23</v>
      </c>
      <c r="D21" s="6" t="s">
        <v>23</v>
      </c>
      <c r="E21" s="6">
        <v>78306</v>
      </c>
      <c r="F21" s="6" t="s">
        <v>23</v>
      </c>
      <c r="G21" s="6">
        <v>20656</v>
      </c>
      <c r="H21" s="6">
        <v>7986</v>
      </c>
      <c r="I21" s="6">
        <v>78632</v>
      </c>
      <c r="J21" s="6" t="s">
        <v>23</v>
      </c>
      <c r="K21" s="6" t="s">
        <v>23</v>
      </c>
      <c r="L21" s="5"/>
      <c r="N21" s="5"/>
      <c r="P21" s="5"/>
      <c r="R21" s="5"/>
      <c r="T21" s="5"/>
      <c r="V21" s="5"/>
      <c r="X21" s="5"/>
      <c r="Z21" s="5"/>
      <c r="AB21" s="5"/>
      <c r="AD21" s="5"/>
    </row>
    <row r="22" spans="1:30" x14ac:dyDescent="0.25">
      <c r="A22" s="5" t="s">
        <v>62</v>
      </c>
      <c r="B22" s="6" t="s">
        <v>23</v>
      </c>
      <c r="C22" s="6" t="s">
        <v>23</v>
      </c>
      <c r="D22" s="6">
        <v>3000</v>
      </c>
      <c r="E22" s="6" t="s">
        <v>23</v>
      </c>
      <c r="F22" s="6" t="s">
        <v>23</v>
      </c>
      <c r="G22" s="6">
        <v>2797</v>
      </c>
      <c r="H22" s="6">
        <v>1708</v>
      </c>
      <c r="I22" s="6" t="s">
        <v>23</v>
      </c>
      <c r="J22" s="6" t="s">
        <v>23</v>
      </c>
      <c r="K22" s="6" t="s">
        <v>23</v>
      </c>
      <c r="L22" s="5"/>
      <c r="N22" s="5"/>
      <c r="P22" s="5"/>
      <c r="R22" s="5"/>
      <c r="T22" s="5"/>
      <c r="V22" s="5"/>
      <c r="X22" s="5"/>
      <c r="Z22" s="5"/>
      <c r="AB22" s="5"/>
      <c r="AD22" s="5"/>
    </row>
    <row r="23" spans="1:30" x14ac:dyDescent="0.25">
      <c r="A23" s="5" t="s">
        <v>61</v>
      </c>
      <c r="B23" s="6" t="s">
        <v>23</v>
      </c>
      <c r="C23" s="6" t="s">
        <v>23</v>
      </c>
      <c r="D23" s="6" t="s">
        <v>23</v>
      </c>
      <c r="E23" s="6" t="s">
        <v>23</v>
      </c>
      <c r="F23" s="6" t="s">
        <v>23</v>
      </c>
      <c r="G23" s="6" t="s">
        <v>23</v>
      </c>
      <c r="H23" s="6" t="s">
        <v>23</v>
      </c>
      <c r="I23" s="6" t="s">
        <v>23</v>
      </c>
      <c r="J23" s="6" t="s">
        <v>23</v>
      </c>
      <c r="K23" s="6">
        <v>4904</v>
      </c>
      <c r="L23" s="5"/>
      <c r="N23" s="5"/>
      <c r="P23" s="5"/>
      <c r="R23" s="5"/>
      <c r="T23" s="5"/>
      <c r="V23" s="5"/>
      <c r="X23" s="5"/>
      <c r="Z23" s="5"/>
      <c r="AB23" s="5"/>
      <c r="AD23" s="5"/>
    </row>
    <row r="24" spans="1:30" x14ac:dyDescent="0.25">
      <c r="A24" s="5" t="s">
        <v>60</v>
      </c>
      <c r="B24" s="6" t="s">
        <v>23</v>
      </c>
      <c r="C24" s="6" t="s">
        <v>23</v>
      </c>
      <c r="D24" s="6" t="s">
        <v>23</v>
      </c>
      <c r="E24" s="6" t="s">
        <v>23</v>
      </c>
      <c r="F24" s="6" t="s">
        <v>23</v>
      </c>
      <c r="G24" s="6" t="s">
        <v>23</v>
      </c>
      <c r="H24" s="6" t="s">
        <v>23</v>
      </c>
      <c r="I24" s="6" t="s">
        <v>23</v>
      </c>
      <c r="J24" s="6" t="s">
        <v>23</v>
      </c>
      <c r="K24" s="6">
        <v>450</v>
      </c>
      <c r="L24" s="5"/>
      <c r="N24" s="5"/>
      <c r="P24" s="5"/>
      <c r="R24" s="5"/>
      <c r="T24" s="5"/>
      <c r="V24" s="5"/>
      <c r="X24" s="5"/>
      <c r="Z24" s="5"/>
      <c r="AB24" s="5"/>
      <c r="AD24" s="5"/>
    </row>
    <row r="25" spans="1:30" x14ac:dyDescent="0.25">
      <c r="A25" s="5" t="s">
        <v>59</v>
      </c>
      <c r="B25" s="6" t="s">
        <v>23</v>
      </c>
      <c r="C25" s="6" t="s">
        <v>23</v>
      </c>
      <c r="D25" s="6" t="s">
        <v>23</v>
      </c>
      <c r="E25" s="6" t="s">
        <v>23</v>
      </c>
      <c r="F25" s="6" t="s">
        <v>23</v>
      </c>
      <c r="G25" s="6" t="s">
        <v>23</v>
      </c>
      <c r="H25" s="6" t="s">
        <v>23</v>
      </c>
      <c r="I25" s="6" t="s">
        <v>23</v>
      </c>
      <c r="J25" s="6" t="s">
        <v>23</v>
      </c>
      <c r="K25" s="6">
        <v>1363</v>
      </c>
      <c r="L25" s="5"/>
      <c r="N25" s="5"/>
      <c r="P25" s="5"/>
      <c r="R25" s="5"/>
      <c r="T25" s="5"/>
      <c r="V25" s="5"/>
      <c r="X25" s="5"/>
      <c r="Z25" s="5"/>
      <c r="AB25" s="5"/>
      <c r="AD25" s="5"/>
    </row>
    <row r="26" spans="1:30" x14ac:dyDescent="0.25">
      <c r="A26" s="5" t="s">
        <v>58</v>
      </c>
      <c r="B26" s="6" t="s">
        <v>23</v>
      </c>
      <c r="C26" s="6" t="s">
        <v>23</v>
      </c>
      <c r="D26" s="6" t="s">
        <v>23</v>
      </c>
      <c r="E26" s="6" t="s">
        <v>23</v>
      </c>
      <c r="F26" s="6" t="s">
        <v>23</v>
      </c>
      <c r="G26" s="6" t="s">
        <v>23</v>
      </c>
      <c r="H26" s="6" t="s">
        <v>23</v>
      </c>
      <c r="I26" s="6" t="s">
        <v>23</v>
      </c>
      <c r="J26" s="6" t="s">
        <v>23</v>
      </c>
      <c r="K26" s="6">
        <v>326</v>
      </c>
      <c r="L26" s="5"/>
      <c r="N26" s="5"/>
      <c r="P26" s="5"/>
      <c r="R26" s="5"/>
      <c r="T26" s="5"/>
      <c r="V26" s="5"/>
      <c r="X26" s="5"/>
      <c r="Z26" s="5"/>
      <c r="AB26" s="5"/>
      <c r="AD26" s="5"/>
    </row>
    <row r="27" spans="1:30" x14ac:dyDescent="0.25">
      <c r="A27" s="5" t="s">
        <v>56</v>
      </c>
      <c r="B27" s="6">
        <v>263</v>
      </c>
      <c r="C27" s="6">
        <v>103</v>
      </c>
      <c r="D27" s="6">
        <v>60</v>
      </c>
      <c r="E27" s="6">
        <v>55</v>
      </c>
      <c r="F27" s="6" t="s">
        <v>23</v>
      </c>
      <c r="G27" s="6" t="s">
        <v>23</v>
      </c>
      <c r="H27" s="6" t="s">
        <v>23</v>
      </c>
      <c r="I27" s="6" t="s">
        <v>23</v>
      </c>
      <c r="J27" s="6" t="s">
        <v>23</v>
      </c>
      <c r="K27" s="6">
        <v>7043</v>
      </c>
      <c r="L27" s="5"/>
      <c r="N27" s="5"/>
      <c r="P27" s="5"/>
      <c r="R27" s="5"/>
      <c r="T27" s="5"/>
      <c r="V27" s="5"/>
      <c r="X27" s="5"/>
      <c r="Z27" s="5"/>
      <c r="AB27" s="5"/>
      <c r="AD27" s="5"/>
    </row>
    <row r="28" spans="1:30" x14ac:dyDescent="0.25">
      <c r="A28" s="5" t="s">
        <v>57</v>
      </c>
      <c r="B28" s="6">
        <v>14502</v>
      </c>
      <c r="C28" s="6">
        <v>15020</v>
      </c>
      <c r="D28" s="6">
        <v>5456</v>
      </c>
      <c r="E28" s="6">
        <v>1741</v>
      </c>
      <c r="F28" s="6">
        <v>1051</v>
      </c>
      <c r="G28" s="6">
        <v>459</v>
      </c>
      <c r="H28" s="6">
        <v>439</v>
      </c>
      <c r="I28" s="6">
        <v>1348</v>
      </c>
      <c r="J28" s="6">
        <v>2724</v>
      </c>
      <c r="K28" s="6">
        <v>3616</v>
      </c>
      <c r="L28" s="5"/>
      <c r="N28" s="5"/>
      <c r="P28" s="5"/>
      <c r="R28" s="5"/>
      <c r="T28" s="5"/>
      <c r="V28" s="5"/>
      <c r="X28" s="5"/>
      <c r="Z28" s="5"/>
      <c r="AB28" s="5"/>
      <c r="AD28" s="5"/>
    </row>
    <row r="29" spans="1:30" x14ac:dyDescent="0.25">
      <c r="A29" s="5" t="s">
        <v>56</v>
      </c>
      <c r="B29" s="6" t="s">
        <v>23</v>
      </c>
      <c r="C29" s="6" t="s">
        <v>23</v>
      </c>
      <c r="D29" s="6" t="s">
        <v>23</v>
      </c>
      <c r="E29" s="6" t="s">
        <v>23</v>
      </c>
      <c r="F29" s="6" t="s">
        <v>23</v>
      </c>
      <c r="G29" s="6">
        <v>1319</v>
      </c>
      <c r="H29" s="6">
        <v>1479</v>
      </c>
      <c r="I29" s="6">
        <v>21</v>
      </c>
      <c r="J29" s="6">
        <v>27</v>
      </c>
      <c r="K29" s="6" t="s">
        <v>23</v>
      </c>
      <c r="L29" s="5"/>
      <c r="N29" s="5"/>
      <c r="P29" s="5"/>
      <c r="R29" s="5"/>
      <c r="T29" s="5"/>
      <c r="V29" s="5"/>
      <c r="X29" s="5"/>
      <c r="Z29" s="5"/>
      <c r="AB29" s="5"/>
      <c r="AD29" s="5"/>
    </row>
    <row r="30" spans="1:30" x14ac:dyDescent="0.25">
      <c r="A30" s="5" t="s">
        <v>55</v>
      </c>
      <c r="B30" s="6">
        <v>709</v>
      </c>
      <c r="C30" s="6">
        <v>1795</v>
      </c>
      <c r="D30" s="6">
        <v>-4148</v>
      </c>
      <c r="E30" s="6">
        <v>2191</v>
      </c>
      <c r="F30" s="6">
        <v>2646</v>
      </c>
      <c r="G30" s="6">
        <v>-258</v>
      </c>
      <c r="H30" s="6">
        <v>2748</v>
      </c>
      <c r="I30" s="6">
        <v>1380</v>
      </c>
      <c r="J30" s="6">
        <v>2094</v>
      </c>
      <c r="K30" s="6">
        <v>652</v>
      </c>
      <c r="L30" s="5"/>
      <c r="N30" s="5"/>
      <c r="P30" s="5"/>
      <c r="R30" s="5"/>
      <c r="T30" s="5"/>
      <c r="V30" s="5"/>
      <c r="X30" s="5"/>
      <c r="Z30" s="5"/>
      <c r="AB30" s="5"/>
      <c r="AD30" s="5"/>
    </row>
    <row r="31" spans="1:30" x14ac:dyDescent="0.25">
      <c r="A31" s="5" t="s">
        <v>54</v>
      </c>
      <c r="B31" s="6">
        <v>15211</v>
      </c>
      <c r="C31" s="6">
        <v>16815</v>
      </c>
      <c r="D31" s="6">
        <v>1308</v>
      </c>
      <c r="E31" s="6">
        <v>3932</v>
      </c>
      <c r="F31" s="6">
        <v>3697</v>
      </c>
      <c r="G31" s="6">
        <v>-1118</v>
      </c>
      <c r="H31" s="6">
        <v>1708</v>
      </c>
      <c r="I31" s="6">
        <v>2707</v>
      </c>
      <c r="J31" s="6">
        <v>4791</v>
      </c>
      <c r="K31" s="6">
        <v>4268</v>
      </c>
      <c r="L31" s="5"/>
      <c r="N31" s="5"/>
      <c r="P31" s="5"/>
      <c r="R31" s="5"/>
      <c r="T31" s="5"/>
      <c r="V31" s="5"/>
      <c r="X31" s="5"/>
      <c r="Z31" s="5"/>
      <c r="AB31" s="5"/>
      <c r="AD31" s="5"/>
    </row>
    <row r="32" spans="1:30" x14ac:dyDescent="0.25">
      <c r="A32" s="5" t="s">
        <v>53</v>
      </c>
      <c r="B32" s="6">
        <v>-59732</v>
      </c>
      <c r="C32" s="6">
        <v>-29409</v>
      </c>
      <c r="D32" s="6">
        <v>-1045608</v>
      </c>
      <c r="E32" s="6">
        <v>9393</v>
      </c>
      <c r="F32" s="6">
        <v>41321</v>
      </c>
      <c r="G32" s="6" t="s">
        <v>23</v>
      </c>
      <c r="H32" s="6" t="s">
        <v>23</v>
      </c>
      <c r="I32" s="6" t="s">
        <v>23</v>
      </c>
      <c r="J32" s="6">
        <v>6113</v>
      </c>
      <c r="K32" s="6">
        <v>5431</v>
      </c>
      <c r="L32" s="5"/>
      <c r="N32" s="5"/>
      <c r="P32" s="5"/>
      <c r="R32" s="5"/>
      <c r="T32" s="5"/>
      <c r="V32" s="5"/>
      <c r="X32" s="5"/>
      <c r="Z32" s="5"/>
      <c r="AB32" s="5"/>
      <c r="AD32" s="5"/>
    </row>
    <row r="33" spans="1:30" x14ac:dyDescent="0.25">
      <c r="A33" s="5" t="s">
        <v>52</v>
      </c>
      <c r="B33" s="6">
        <v>57184</v>
      </c>
      <c r="C33" s="6">
        <v>58146</v>
      </c>
      <c r="D33" s="6">
        <v>21</v>
      </c>
      <c r="E33" s="6">
        <v>33174</v>
      </c>
      <c r="F33" s="6">
        <v>11949</v>
      </c>
      <c r="G33" s="6" t="s">
        <v>23</v>
      </c>
      <c r="H33" s="6" t="s">
        <v>23</v>
      </c>
      <c r="I33" s="6" t="s">
        <v>23</v>
      </c>
      <c r="J33" s="6">
        <v>109825</v>
      </c>
      <c r="K33" s="6">
        <v>128433</v>
      </c>
      <c r="L33" s="5"/>
      <c r="N33" s="5"/>
      <c r="P33" s="5"/>
      <c r="R33" s="5"/>
      <c r="T33" s="5"/>
      <c r="V33" s="5"/>
      <c r="X33" s="5"/>
      <c r="Z33" s="5"/>
      <c r="AB33" s="5"/>
      <c r="AD33" s="5"/>
    </row>
    <row r="34" spans="1:30" x14ac:dyDescent="0.25">
      <c r="A34" s="5" t="s">
        <v>51</v>
      </c>
      <c r="B34" s="6">
        <v>-2548</v>
      </c>
      <c r="C34" s="6">
        <v>28737</v>
      </c>
      <c r="D34" s="6">
        <v>-1045587</v>
      </c>
      <c r="E34" s="6">
        <v>42567</v>
      </c>
      <c r="F34" s="6">
        <v>53270</v>
      </c>
      <c r="G34" s="6">
        <v>37591</v>
      </c>
      <c r="H34" s="6">
        <v>-17931</v>
      </c>
      <c r="I34" s="6">
        <v>112294</v>
      </c>
      <c r="J34" s="6">
        <v>115938</v>
      </c>
      <c r="K34" s="6">
        <v>133864</v>
      </c>
      <c r="L34" s="5"/>
      <c r="N34" s="5"/>
      <c r="P34" s="5"/>
      <c r="R34" s="5"/>
      <c r="T34" s="5"/>
      <c r="V34" s="5"/>
      <c r="X34" s="5"/>
      <c r="Z34" s="5"/>
      <c r="AB34" s="5"/>
      <c r="AD34" s="5"/>
    </row>
    <row r="35" spans="1:30" x14ac:dyDescent="0.25">
      <c r="A35" s="5" t="s">
        <v>50</v>
      </c>
      <c r="B35" s="6">
        <v>784</v>
      </c>
      <c r="C35" s="6">
        <v>156</v>
      </c>
      <c r="D35" s="6">
        <v>1074</v>
      </c>
      <c r="E35" s="6">
        <v>1904</v>
      </c>
      <c r="F35" s="6">
        <v>-20462</v>
      </c>
      <c r="G35" s="6" t="s">
        <v>23</v>
      </c>
      <c r="H35" s="6" t="s">
        <v>23</v>
      </c>
      <c r="I35" s="6" t="s">
        <v>23</v>
      </c>
      <c r="J35" s="6" t="s">
        <v>23</v>
      </c>
      <c r="K35" s="6">
        <v>5694</v>
      </c>
      <c r="L35" s="5"/>
      <c r="N35" s="5"/>
      <c r="P35" s="5"/>
      <c r="R35" s="5"/>
      <c r="T35" s="5"/>
      <c r="V35" s="5"/>
      <c r="X35" s="5"/>
      <c r="Z35" s="5"/>
      <c r="AB35" s="5"/>
      <c r="AD35" s="5"/>
    </row>
    <row r="36" spans="1:30" x14ac:dyDescent="0.25">
      <c r="A36" s="5" t="s">
        <v>49</v>
      </c>
      <c r="B36" s="6">
        <v>643</v>
      </c>
      <c r="C36" s="6">
        <v>642</v>
      </c>
      <c r="D36" s="6">
        <v>-95</v>
      </c>
      <c r="E36" s="6">
        <v>-4</v>
      </c>
      <c r="F36" s="6">
        <v>144</v>
      </c>
      <c r="G36" s="6" t="s">
        <v>23</v>
      </c>
      <c r="H36" s="6" t="s">
        <v>23</v>
      </c>
      <c r="I36" s="6" t="s">
        <v>23</v>
      </c>
      <c r="J36" s="6">
        <v>47</v>
      </c>
      <c r="K36" s="6">
        <v>154</v>
      </c>
      <c r="L36" s="5"/>
      <c r="N36" s="5"/>
      <c r="P36" s="5"/>
      <c r="R36" s="5"/>
      <c r="T36" s="5"/>
      <c r="V36" s="5"/>
      <c r="X36" s="5"/>
      <c r="Z36" s="5"/>
      <c r="AB36" s="5"/>
      <c r="AD36" s="5"/>
    </row>
    <row r="37" spans="1:30" x14ac:dyDescent="0.25">
      <c r="A37" s="5" t="s">
        <v>48</v>
      </c>
      <c r="B37" s="6">
        <v>2496</v>
      </c>
      <c r="C37" s="6">
        <v>1261</v>
      </c>
      <c r="D37" s="6">
        <v>-208</v>
      </c>
      <c r="E37" s="6">
        <v>458</v>
      </c>
      <c r="F37" s="6">
        <v>841</v>
      </c>
      <c r="G37" s="6" t="s">
        <v>23</v>
      </c>
      <c r="H37" s="6" t="s">
        <v>23</v>
      </c>
      <c r="I37" s="6" t="s">
        <v>23</v>
      </c>
      <c r="J37" s="6">
        <v>1312</v>
      </c>
      <c r="K37" s="6">
        <v>38</v>
      </c>
      <c r="L37" s="5"/>
      <c r="N37" s="5"/>
      <c r="P37" s="5"/>
      <c r="R37" s="5"/>
      <c r="T37" s="5"/>
      <c r="V37" s="5"/>
      <c r="X37" s="5"/>
      <c r="Z37" s="5"/>
      <c r="AB37" s="5"/>
      <c r="AD37" s="5"/>
    </row>
    <row r="38" spans="1:30" x14ac:dyDescent="0.25">
      <c r="A38" s="5" t="s">
        <v>47</v>
      </c>
      <c r="B38" s="6">
        <v>3923</v>
      </c>
      <c r="C38" s="6">
        <v>2059</v>
      </c>
      <c r="D38" s="6">
        <v>771</v>
      </c>
      <c r="E38" s="6">
        <v>2358</v>
      </c>
      <c r="F38" s="6">
        <v>-19477</v>
      </c>
      <c r="G38" s="6" t="s">
        <v>23</v>
      </c>
      <c r="H38" s="6" t="s">
        <v>23</v>
      </c>
      <c r="I38" s="6" t="s">
        <v>23</v>
      </c>
      <c r="J38" s="6">
        <v>1359</v>
      </c>
      <c r="K38" s="6">
        <v>5886</v>
      </c>
      <c r="L38" s="5"/>
      <c r="N38" s="5"/>
      <c r="P38" s="5"/>
      <c r="R38" s="5"/>
      <c r="T38" s="5"/>
      <c r="V38" s="5"/>
      <c r="X38" s="5"/>
      <c r="Z38" s="5"/>
      <c r="AB38" s="5"/>
      <c r="AD38" s="5"/>
    </row>
    <row r="39" spans="1:30" x14ac:dyDescent="0.25">
      <c r="A39" s="5" t="s">
        <v>46</v>
      </c>
      <c r="B39" s="6">
        <v>312</v>
      </c>
      <c r="C39" s="6">
        <v>3358</v>
      </c>
      <c r="D39" s="6">
        <v>-839</v>
      </c>
      <c r="E39" s="6">
        <v>154</v>
      </c>
      <c r="F39" s="6">
        <v>151</v>
      </c>
      <c r="G39" s="6" t="s">
        <v>23</v>
      </c>
      <c r="H39" s="6" t="s">
        <v>23</v>
      </c>
      <c r="I39" s="6" t="s">
        <v>23</v>
      </c>
      <c r="J39" s="6">
        <v>79</v>
      </c>
      <c r="K39" s="6">
        <v>-59944</v>
      </c>
      <c r="L39" s="5"/>
      <c r="N39" s="5"/>
      <c r="P39" s="5"/>
      <c r="R39" s="5"/>
      <c r="T39" s="5"/>
      <c r="V39" s="5"/>
      <c r="X39" s="5"/>
      <c r="Z39" s="5"/>
      <c r="AB39" s="5"/>
      <c r="AD39" s="5"/>
    </row>
    <row r="40" spans="1:30" x14ac:dyDescent="0.25">
      <c r="A40" s="5" t="s">
        <v>45</v>
      </c>
      <c r="B40" s="6">
        <v>23</v>
      </c>
      <c r="C40" s="6">
        <v>73</v>
      </c>
      <c r="D40" s="6">
        <v>-62</v>
      </c>
      <c r="E40" s="6">
        <v>1</v>
      </c>
      <c r="F40" s="6">
        <v>6</v>
      </c>
      <c r="G40" s="6" t="s">
        <v>23</v>
      </c>
      <c r="H40" s="6" t="s">
        <v>23</v>
      </c>
      <c r="I40" s="6" t="s">
        <v>23</v>
      </c>
      <c r="J40" s="6">
        <v>2</v>
      </c>
      <c r="K40" s="6">
        <v>26</v>
      </c>
      <c r="L40" s="5"/>
      <c r="N40" s="5"/>
      <c r="P40" s="5"/>
      <c r="R40" s="5"/>
      <c r="T40" s="5"/>
      <c r="V40" s="5"/>
      <c r="X40" s="5"/>
      <c r="Z40" s="5"/>
      <c r="AB40" s="5"/>
      <c r="AD40" s="5"/>
    </row>
    <row r="41" spans="1:30" x14ac:dyDescent="0.25">
      <c r="A41" s="5" t="s">
        <v>44</v>
      </c>
      <c r="B41" s="6">
        <v>772</v>
      </c>
      <c r="C41" s="6">
        <v>-10932</v>
      </c>
      <c r="D41" s="6">
        <v>-290</v>
      </c>
      <c r="E41" s="6">
        <v>35</v>
      </c>
      <c r="F41" s="6">
        <v>-37</v>
      </c>
      <c r="G41" s="6" t="s">
        <v>23</v>
      </c>
      <c r="H41" s="6" t="s">
        <v>23</v>
      </c>
      <c r="I41" s="6" t="s">
        <v>23</v>
      </c>
      <c r="J41" s="6">
        <v>-83</v>
      </c>
      <c r="K41" s="6">
        <v>-7403</v>
      </c>
      <c r="L41" s="5"/>
      <c r="N41" s="5"/>
      <c r="P41" s="5"/>
      <c r="R41" s="5"/>
      <c r="T41" s="5"/>
      <c r="V41" s="5"/>
      <c r="X41" s="5"/>
      <c r="Z41" s="5"/>
      <c r="AB41" s="5"/>
      <c r="AD41" s="5"/>
    </row>
    <row r="42" spans="1:30" x14ac:dyDescent="0.25">
      <c r="A42" s="5" t="s">
        <v>43</v>
      </c>
      <c r="B42" s="6">
        <v>1107</v>
      </c>
      <c r="C42" s="6">
        <v>-7501</v>
      </c>
      <c r="D42" s="6">
        <v>-1191</v>
      </c>
      <c r="E42" s="6">
        <v>190</v>
      </c>
      <c r="F42" s="6">
        <v>120</v>
      </c>
      <c r="G42" s="6" t="s">
        <v>23</v>
      </c>
      <c r="H42" s="6" t="s">
        <v>23</v>
      </c>
      <c r="I42" s="6" t="s">
        <v>23</v>
      </c>
      <c r="J42" s="6">
        <v>-2</v>
      </c>
      <c r="K42" s="6">
        <v>-67321</v>
      </c>
      <c r="L42" s="5"/>
      <c r="N42" s="5"/>
      <c r="P42" s="5"/>
      <c r="R42" s="5"/>
      <c r="T42" s="5"/>
      <c r="V42" s="5"/>
      <c r="X42" s="5"/>
      <c r="Z42" s="5"/>
      <c r="AB42" s="5"/>
      <c r="AD42" s="5"/>
    </row>
    <row r="43" spans="1:30" x14ac:dyDescent="0.25">
      <c r="A43" s="5" t="s">
        <v>42</v>
      </c>
      <c r="B43" s="6">
        <v>5030</v>
      </c>
      <c r="C43" s="6">
        <v>-5442</v>
      </c>
      <c r="D43" s="6">
        <v>-420</v>
      </c>
      <c r="E43" s="6">
        <v>2548</v>
      </c>
      <c r="F43" s="6">
        <v>-19357</v>
      </c>
      <c r="G43" s="6">
        <v>268</v>
      </c>
      <c r="H43" s="6">
        <v>-2007</v>
      </c>
      <c r="I43" s="6">
        <v>981</v>
      </c>
      <c r="J43" s="6">
        <v>1357</v>
      </c>
      <c r="K43" s="6">
        <v>-61435</v>
      </c>
      <c r="L43" s="5"/>
      <c r="N43" s="5"/>
      <c r="P43" s="5"/>
      <c r="R43" s="5"/>
      <c r="T43" s="5"/>
      <c r="V43" s="5"/>
      <c r="X43" s="5"/>
      <c r="Z43" s="5"/>
      <c r="AB43" s="5"/>
      <c r="AD43" s="5"/>
    </row>
    <row r="44" spans="1:30" x14ac:dyDescent="0.25">
      <c r="A44" s="5" t="s">
        <v>41</v>
      </c>
      <c r="B44" s="6" t="s">
        <v>23</v>
      </c>
      <c r="C44" s="6" t="s">
        <v>23</v>
      </c>
      <c r="D44" s="6" t="s">
        <v>23</v>
      </c>
      <c r="E44" s="6" t="s">
        <v>23</v>
      </c>
      <c r="F44" s="6" t="s">
        <v>23</v>
      </c>
      <c r="G44" s="6">
        <v>37323</v>
      </c>
      <c r="H44" s="6">
        <v>-15924</v>
      </c>
      <c r="I44" s="6">
        <v>111313</v>
      </c>
      <c r="J44" s="6">
        <v>114581</v>
      </c>
      <c r="K44" s="6">
        <v>195299</v>
      </c>
      <c r="L44" s="5"/>
      <c r="N44" s="5"/>
      <c r="P44" s="5"/>
      <c r="R44" s="5"/>
      <c r="T44" s="5"/>
      <c r="V44" s="5"/>
      <c r="X44" s="5"/>
      <c r="Z44" s="5"/>
      <c r="AB44" s="5"/>
      <c r="AD44" s="5"/>
    </row>
    <row r="45" spans="1:30" x14ac:dyDescent="0.25">
      <c r="A45" s="5" t="s">
        <v>40</v>
      </c>
      <c r="B45" s="6" t="s">
        <v>23</v>
      </c>
      <c r="C45" s="6" t="s">
        <v>23</v>
      </c>
      <c r="D45" s="6" t="s">
        <v>23</v>
      </c>
      <c r="E45" s="6" t="s">
        <v>23</v>
      </c>
      <c r="F45" s="6" t="s">
        <v>23</v>
      </c>
      <c r="G45" s="6">
        <v>45939</v>
      </c>
      <c r="H45" s="6">
        <v>886</v>
      </c>
      <c r="I45" s="6" t="s">
        <v>23</v>
      </c>
      <c r="J45" s="6">
        <v>16840</v>
      </c>
      <c r="K45" s="6" t="s">
        <v>23</v>
      </c>
      <c r="L45" s="5"/>
      <c r="N45" s="5"/>
      <c r="P45" s="5"/>
      <c r="R45" s="5"/>
      <c r="T45" s="5"/>
      <c r="V45" s="5"/>
      <c r="X45" s="5"/>
      <c r="Z45" s="5"/>
      <c r="AB45" s="5"/>
      <c r="AD45" s="5"/>
    </row>
    <row r="46" spans="1:30" x14ac:dyDescent="0.25">
      <c r="A46" s="5" t="s">
        <v>39</v>
      </c>
      <c r="B46" s="6" t="s">
        <v>23</v>
      </c>
      <c r="C46" s="6" t="s">
        <v>23</v>
      </c>
      <c r="D46" s="6" t="s">
        <v>23</v>
      </c>
      <c r="E46" s="6" t="s">
        <v>23</v>
      </c>
      <c r="F46" s="6" t="s">
        <v>23</v>
      </c>
      <c r="G46" s="6">
        <v>-24891</v>
      </c>
      <c r="H46" s="6">
        <v>-5131</v>
      </c>
      <c r="I46" s="6">
        <v>-22938</v>
      </c>
      <c r="J46" s="6">
        <v>-37237</v>
      </c>
      <c r="K46" s="6">
        <v>-547</v>
      </c>
      <c r="L46" s="5"/>
      <c r="N46" s="5"/>
      <c r="P46" s="5"/>
      <c r="R46" s="5"/>
      <c r="T46" s="5"/>
      <c r="V46" s="5"/>
      <c r="X46" s="5"/>
      <c r="Z46" s="5"/>
      <c r="AB46" s="5"/>
      <c r="AD46" s="5"/>
    </row>
    <row r="47" spans="1:30" x14ac:dyDescent="0.25">
      <c r="A47" s="5" t="s">
        <v>38</v>
      </c>
      <c r="B47" s="6" t="s">
        <v>23</v>
      </c>
      <c r="C47" s="6" t="s">
        <v>23</v>
      </c>
      <c r="D47" s="6" t="s">
        <v>23</v>
      </c>
      <c r="E47" s="6" t="s">
        <v>23</v>
      </c>
      <c r="F47" s="6" t="s">
        <v>23</v>
      </c>
      <c r="G47" s="6">
        <v>89</v>
      </c>
      <c r="H47" s="6">
        <v>-3</v>
      </c>
      <c r="I47" s="6">
        <v>-11</v>
      </c>
      <c r="J47" s="6">
        <v>-275</v>
      </c>
      <c r="K47" s="6">
        <v>-15</v>
      </c>
      <c r="L47" s="5"/>
      <c r="N47" s="5"/>
      <c r="P47" s="5"/>
      <c r="R47" s="5"/>
      <c r="T47" s="5"/>
      <c r="V47" s="5"/>
      <c r="X47" s="5"/>
      <c r="Z47" s="5"/>
      <c r="AB47" s="5"/>
      <c r="AD47" s="5"/>
    </row>
    <row r="48" spans="1:30" x14ac:dyDescent="0.25">
      <c r="A48" s="5" t="s">
        <v>37</v>
      </c>
      <c r="B48" s="6" t="s">
        <v>23</v>
      </c>
      <c r="C48" s="6" t="s">
        <v>23</v>
      </c>
      <c r="D48" s="6" t="s">
        <v>23</v>
      </c>
      <c r="E48" s="6" t="s">
        <v>23</v>
      </c>
      <c r="F48" s="6" t="s">
        <v>23</v>
      </c>
      <c r="G48" s="6">
        <v>21137</v>
      </c>
      <c r="H48" s="6">
        <v>-4248</v>
      </c>
      <c r="I48" s="6">
        <v>-22949</v>
      </c>
      <c r="J48" s="6">
        <v>-20672</v>
      </c>
      <c r="K48" s="6">
        <v>-562</v>
      </c>
      <c r="L48" s="5"/>
      <c r="N48" s="5"/>
      <c r="P48" s="5"/>
      <c r="R48" s="5"/>
      <c r="T48" s="5"/>
      <c r="V48" s="5"/>
      <c r="X48" s="5"/>
      <c r="Z48" s="5"/>
      <c r="AB48" s="5"/>
      <c r="AD48" s="5"/>
    </row>
    <row r="49" spans="1:30" x14ac:dyDescent="0.25">
      <c r="A49" s="5" t="s">
        <v>36</v>
      </c>
      <c r="B49" s="6">
        <v>-7578</v>
      </c>
      <c r="C49" s="6">
        <v>34179</v>
      </c>
      <c r="D49" s="6">
        <v>-1045167</v>
      </c>
      <c r="E49" s="6">
        <v>40019</v>
      </c>
      <c r="F49" s="6">
        <v>72627</v>
      </c>
      <c r="G49" s="6">
        <v>58460</v>
      </c>
      <c r="H49" s="6">
        <v>-20172</v>
      </c>
      <c r="I49" s="6">
        <v>88364</v>
      </c>
      <c r="J49" s="6">
        <v>93909</v>
      </c>
      <c r="K49" s="6">
        <v>194737</v>
      </c>
      <c r="L49" s="5"/>
      <c r="N49" s="5"/>
      <c r="P49" s="5"/>
      <c r="R49" s="5"/>
      <c r="T49" s="5"/>
      <c r="V49" s="5"/>
      <c r="X49" s="5"/>
      <c r="Z49" s="5"/>
      <c r="AB49" s="5"/>
      <c r="AD49" s="5"/>
    </row>
    <row r="50" spans="1:30" x14ac:dyDescent="0.25">
      <c r="A50" s="5" t="s">
        <v>35</v>
      </c>
      <c r="B50" s="6">
        <v>198106</v>
      </c>
      <c r="C50" s="6">
        <v>187213</v>
      </c>
      <c r="D50" s="6">
        <v>168114</v>
      </c>
      <c r="E50" s="6">
        <v>165408</v>
      </c>
      <c r="F50" s="6">
        <v>154511</v>
      </c>
      <c r="G50" s="6">
        <v>143958</v>
      </c>
      <c r="H50" s="6">
        <v>144014</v>
      </c>
      <c r="I50" s="6">
        <v>149480</v>
      </c>
      <c r="J50" s="6">
        <v>148714</v>
      </c>
      <c r="K50" s="6">
        <v>142783</v>
      </c>
      <c r="L50" s="5"/>
      <c r="N50" s="5"/>
      <c r="P50" s="5"/>
      <c r="R50" s="5"/>
      <c r="T50" s="5"/>
      <c r="V50" s="5"/>
      <c r="X50" s="5"/>
      <c r="Z50" s="5"/>
      <c r="AB50" s="5"/>
      <c r="AD50" s="5"/>
    </row>
    <row r="51" spans="1:30" x14ac:dyDescent="0.25">
      <c r="A51" s="5" t="s">
        <v>34</v>
      </c>
      <c r="B51" s="6">
        <v>198106</v>
      </c>
      <c r="C51" s="6">
        <v>189260</v>
      </c>
      <c r="D51" s="6">
        <v>168114</v>
      </c>
      <c r="E51" s="6">
        <v>165961</v>
      </c>
      <c r="F51" s="6">
        <v>155918</v>
      </c>
      <c r="G51" s="6">
        <v>145848</v>
      </c>
      <c r="H51" s="6">
        <v>144014</v>
      </c>
      <c r="I51" s="6">
        <v>153369</v>
      </c>
      <c r="J51" s="6">
        <v>153983</v>
      </c>
      <c r="K51" s="6">
        <v>147652</v>
      </c>
      <c r="L51" s="5"/>
      <c r="N51" s="5"/>
      <c r="P51" s="5"/>
      <c r="R51" s="5"/>
      <c r="T51" s="5"/>
      <c r="V51" s="5"/>
      <c r="X51" s="5"/>
      <c r="Z51" s="5"/>
      <c r="AB51" s="5"/>
      <c r="AD51" s="5"/>
    </row>
    <row r="52" spans="1:30" x14ac:dyDescent="0.25">
      <c r="A52" s="5" t="s">
        <v>33</v>
      </c>
      <c r="B52" s="6">
        <v>196262.742</v>
      </c>
      <c r="C52" s="6">
        <v>171281.50399999999</v>
      </c>
      <c r="D52" s="6">
        <v>165298</v>
      </c>
      <c r="E52" s="6">
        <v>162878</v>
      </c>
      <c r="F52" s="6">
        <v>148352</v>
      </c>
      <c r="G52" s="6">
        <v>142194</v>
      </c>
      <c r="H52" s="6">
        <v>146253</v>
      </c>
      <c r="I52" s="6">
        <v>149996</v>
      </c>
      <c r="J52" s="6">
        <v>148414</v>
      </c>
      <c r="K52" s="6">
        <v>133885</v>
      </c>
      <c r="L52" s="6"/>
      <c r="N52" s="5"/>
      <c r="P52" s="5"/>
      <c r="R52" s="5"/>
      <c r="T52" s="5"/>
      <c r="V52" s="5"/>
      <c r="X52" s="5"/>
      <c r="Z52" s="5"/>
      <c r="AB52" s="5"/>
      <c r="AD52" s="5"/>
    </row>
    <row r="53" spans="1:30" x14ac:dyDescent="0.25">
      <c r="A53" s="5" t="s">
        <v>32</v>
      </c>
      <c r="B53" s="6" t="s">
        <v>23</v>
      </c>
      <c r="C53" s="6" t="s">
        <v>23</v>
      </c>
      <c r="D53" s="6" t="s">
        <v>23</v>
      </c>
      <c r="E53" s="6" t="s">
        <v>23</v>
      </c>
      <c r="F53" s="6" t="s">
        <v>23</v>
      </c>
      <c r="G53" s="6">
        <v>0.26</v>
      </c>
      <c r="H53" s="6">
        <v>-0.11</v>
      </c>
      <c r="I53" s="6">
        <v>0.74</v>
      </c>
      <c r="J53" s="6">
        <v>0.77</v>
      </c>
      <c r="K53" s="6">
        <v>1.37</v>
      </c>
      <c r="L53" s="82"/>
      <c r="N53" s="5"/>
      <c r="P53" s="5"/>
      <c r="R53" s="5"/>
      <c r="T53" s="5"/>
      <c r="V53" s="5"/>
      <c r="X53" s="5"/>
      <c r="Z53" s="5"/>
      <c r="AB53" s="5"/>
      <c r="AD53" s="5"/>
    </row>
    <row r="54" spans="1:30" x14ac:dyDescent="0.25">
      <c r="A54" s="5" t="s">
        <v>31</v>
      </c>
      <c r="B54" s="6" t="s">
        <v>23</v>
      </c>
      <c r="C54" s="6" t="s">
        <v>23</v>
      </c>
      <c r="D54" s="6" t="s">
        <v>23</v>
      </c>
      <c r="E54" s="6" t="s">
        <v>23</v>
      </c>
      <c r="F54" s="6" t="s">
        <v>23</v>
      </c>
      <c r="G54" s="6">
        <v>0.15</v>
      </c>
      <c r="H54" s="6">
        <v>-0.03</v>
      </c>
      <c r="I54" s="6">
        <v>-0.15</v>
      </c>
      <c r="J54" s="6">
        <v>-0.14000000000000001</v>
      </c>
      <c r="K54" s="6" t="s">
        <v>23</v>
      </c>
      <c r="L54" s="5"/>
      <c r="N54" s="5"/>
      <c r="P54" s="5"/>
      <c r="R54" s="5"/>
      <c r="T54" s="5"/>
      <c r="V54" s="5"/>
      <c r="X54" s="5"/>
      <c r="Z54" s="5"/>
      <c r="AB54" s="5"/>
      <c r="AD54" s="5"/>
    </row>
    <row r="55" spans="1:30" x14ac:dyDescent="0.25">
      <c r="A55" s="5" t="s">
        <v>30</v>
      </c>
      <c r="B55" s="6">
        <v>-0.04</v>
      </c>
      <c r="C55" s="6">
        <v>0.18</v>
      </c>
      <c r="D55" s="6">
        <v>-6.22</v>
      </c>
      <c r="E55" s="6">
        <v>0.24</v>
      </c>
      <c r="F55" s="6">
        <v>0.47</v>
      </c>
      <c r="G55" s="6">
        <v>0.41</v>
      </c>
      <c r="H55" s="6">
        <v>-0.14000000000000001</v>
      </c>
      <c r="I55" s="6">
        <v>0.59</v>
      </c>
      <c r="J55" s="6">
        <v>0.63</v>
      </c>
      <c r="K55" s="6">
        <v>1.37</v>
      </c>
      <c r="L55" s="5"/>
      <c r="N55" s="5"/>
      <c r="P55" s="5"/>
      <c r="R55" s="5"/>
      <c r="T55" s="5"/>
      <c r="V55" s="5"/>
      <c r="X55" s="5"/>
      <c r="Z55" s="5"/>
      <c r="AB55" s="5"/>
      <c r="AD55" s="5"/>
    </row>
    <row r="56" spans="1:30" x14ac:dyDescent="0.25">
      <c r="A56" s="5" t="s">
        <v>29</v>
      </c>
      <c r="B56" s="6" t="s">
        <v>23</v>
      </c>
      <c r="C56" s="6" t="s">
        <v>23</v>
      </c>
      <c r="D56" s="6" t="s">
        <v>23</v>
      </c>
      <c r="E56" s="6" t="s">
        <v>23</v>
      </c>
      <c r="F56" s="6" t="s">
        <v>23</v>
      </c>
      <c r="G56" s="6">
        <v>0.26</v>
      </c>
      <c r="H56" s="6">
        <v>-0.11</v>
      </c>
      <c r="I56" s="6">
        <v>0.73</v>
      </c>
      <c r="J56" s="6">
        <v>0.74</v>
      </c>
      <c r="K56" s="6">
        <v>1.32</v>
      </c>
      <c r="L56" s="5"/>
      <c r="N56" s="5"/>
      <c r="P56" s="5"/>
      <c r="R56" s="5"/>
      <c r="T56" s="5"/>
      <c r="V56" s="5"/>
      <c r="X56" s="5"/>
      <c r="Z56" s="5"/>
      <c r="AB56" s="5"/>
      <c r="AD56" s="5"/>
    </row>
    <row r="57" spans="1:30" x14ac:dyDescent="0.25">
      <c r="A57" s="5" t="s">
        <v>28</v>
      </c>
      <c r="B57" s="6" t="s">
        <v>23</v>
      </c>
      <c r="C57" s="6" t="s">
        <v>23</v>
      </c>
      <c r="D57" s="6" t="s">
        <v>23</v>
      </c>
      <c r="E57" s="6" t="s">
        <v>23</v>
      </c>
      <c r="F57" s="6" t="s">
        <v>23</v>
      </c>
      <c r="G57" s="6">
        <v>0.14000000000000001</v>
      </c>
      <c r="H57" s="6">
        <v>-0.03</v>
      </c>
      <c r="I57" s="6">
        <v>-0.15</v>
      </c>
      <c r="J57" s="6">
        <v>-0.13</v>
      </c>
      <c r="K57" s="6" t="s">
        <v>23</v>
      </c>
      <c r="L57" s="5"/>
      <c r="N57" s="5"/>
      <c r="P57" s="5"/>
      <c r="R57" s="5"/>
      <c r="T57" s="5"/>
      <c r="V57" s="5"/>
      <c r="X57" s="5"/>
      <c r="Z57" s="5"/>
      <c r="AB57" s="5"/>
      <c r="AD57" s="5"/>
    </row>
    <row r="58" spans="1:30" x14ac:dyDescent="0.25">
      <c r="A58" s="5" t="s">
        <v>27</v>
      </c>
      <c r="B58" s="6">
        <v>-0.04</v>
      </c>
      <c r="C58" s="6">
        <v>0.18</v>
      </c>
      <c r="D58" s="6">
        <v>-6.22</v>
      </c>
      <c r="E58" s="6">
        <v>0.24</v>
      </c>
      <c r="F58" s="6">
        <v>0.47</v>
      </c>
      <c r="G58" s="6">
        <v>0.4</v>
      </c>
      <c r="H58" s="6">
        <v>-0.14000000000000001</v>
      </c>
      <c r="I58" s="6">
        <v>0.57999999999999996</v>
      </c>
      <c r="J58" s="6">
        <v>0.61</v>
      </c>
      <c r="K58" s="6">
        <v>1.32</v>
      </c>
      <c r="L58" s="5"/>
      <c r="N58" s="5"/>
      <c r="P58" s="5"/>
      <c r="R58" s="5"/>
      <c r="T58" s="5"/>
      <c r="V58" s="5"/>
      <c r="X58" s="5"/>
      <c r="Z58" s="5"/>
      <c r="AB58" s="5"/>
      <c r="AD58" s="5"/>
    </row>
    <row r="59" spans="1:30" x14ac:dyDescent="0.25">
      <c r="A59" s="5" t="s">
        <v>26</v>
      </c>
      <c r="B59" s="6">
        <v>2400</v>
      </c>
      <c r="C59" s="6">
        <v>2353</v>
      </c>
      <c r="D59" s="6">
        <v>2112</v>
      </c>
      <c r="E59" s="6">
        <v>2004</v>
      </c>
      <c r="F59" s="6">
        <v>2053</v>
      </c>
      <c r="G59" s="6">
        <v>1800</v>
      </c>
      <c r="H59" s="6">
        <v>1748</v>
      </c>
      <c r="I59" s="6">
        <v>1484</v>
      </c>
      <c r="J59" s="6">
        <v>1447</v>
      </c>
      <c r="K59" s="6">
        <v>1767</v>
      </c>
      <c r="L59" s="5"/>
      <c r="N59" s="5"/>
      <c r="P59" s="5"/>
      <c r="R59" s="5"/>
      <c r="T59" s="5"/>
      <c r="V59" s="5"/>
      <c r="X59" s="5"/>
      <c r="Z59" s="5"/>
      <c r="AB59" s="5"/>
      <c r="AD59" s="5"/>
    </row>
    <row r="60" spans="1:30" x14ac:dyDescent="0.25">
      <c r="A60" s="5" t="s">
        <v>25</v>
      </c>
      <c r="B60" s="6">
        <v>841</v>
      </c>
      <c r="C60" s="6">
        <v>803</v>
      </c>
      <c r="D60" s="6">
        <v>770</v>
      </c>
      <c r="E60" s="6">
        <v>754</v>
      </c>
      <c r="F60" s="6">
        <v>733</v>
      </c>
      <c r="G60" s="6">
        <v>718</v>
      </c>
      <c r="H60" s="6">
        <v>684</v>
      </c>
      <c r="I60" s="6">
        <v>666</v>
      </c>
      <c r="J60" s="6">
        <v>650</v>
      </c>
      <c r="K60" s="6">
        <v>606</v>
      </c>
      <c r="L60" s="82"/>
      <c r="N60" s="5"/>
      <c r="P60" s="5"/>
      <c r="R60" s="5"/>
      <c r="T60" s="5"/>
      <c r="V60" s="5"/>
      <c r="X60" s="5"/>
      <c r="Z60" s="5"/>
      <c r="AB60" s="5"/>
      <c r="AD60" s="5"/>
    </row>
    <row r="61" spans="1:30" x14ac:dyDescent="0.25">
      <c r="A61" s="5" t="s">
        <v>24</v>
      </c>
      <c r="B61" s="6" t="s">
        <v>23</v>
      </c>
      <c r="C61" s="6" t="s">
        <v>23</v>
      </c>
      <c r="D61" s="6" t="s">
        <v>23</v>
      </c>
      <c r="E61" s="6" t="s">
        <v>23</v>
      </c>
      <c r="F61" s="6" t="s">
        <v>23</v>
      </c>
      <c r="G61" s="6" t="s">
        <v>23</v>
      </c>
      <c r="H61" s="6" t="s">
        <v>23</v>
      </c>
      <c r="I61" s="6" t="s">
        <v>23</v>
      </c>
      <c r="J61" s="6" t="s">
        <v>23</v>
      </c>
      <c r="K61" s="6">
        <v>-280</v>
      </c>
      <c r="L61" s="5"/>
      <c r="N61" s="5"/>
      <c r="P61" s="5"/>
      <c r="R61" s="5"/>
      <c r="T61" s="5"/>
      <c r="V61" s="5"/>
      <c r="X61" s="5"/>
      <c r="Z61" s="5"/>
      <c r="AB61" s="5"/>
      <c r="AD61" s="5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zoomScale="70" zoomScaleNormal="70" workbookViewId="0">
      <selection activeCell="A6" sqref="A6:L63"/>
    </sheetView>
  </sheetViews>
  <sheetFormatPr defaultRowHeight="13.2" x14ac:dyDescent="0.25"/>
  <cols>
    <col min="1" max="1" width="50.6640625" style="4" customWidth="1"/>
    <col min="2" max="210" width="12.6640625" style="4" customWidth="1"/>
    <col min="211" max="16384" width="8.88671875" style="4"/>
  </cols>
  <sheetData>
    <row r="1" spans="1:30" ht="21" x14ac:dyDescent="0.4">
      <c r="A1" s="11" t="s">
        <v>93</v>
      </c>
    </row>
    <row r="3" spans="1:30" x14ac:dyDescent="0.25">
      <c r="A3" s="10" t="s">
        <v>92</v>
      </c>
    </row>
    <row r="6" spans="1:30" x14ac:dyDescent="0.25">
      <c r="A6" s="9" t="s">
        <v>144</v>
      </c>
      <c r="L6" s="15">
        <f>+COUNTA(B7:K7)-1</f>
        <v>9</v>
      </c>
    </row>
    <row r="7" spans="1:30" x14ac:dyDescent="0.25">
      <c r="A7" s="7" t="s">
        <v>90</v>
      </c>
      <c r="B7" s="8" t="s">
        <v>80</v>
      </c>
      <c r="C7" s="8" t="s">
        <v>81</v>
      </c>
      <c r="D7" s="8" t="s">
        <v>82</v>
      </c>
      <c r="E7" s="8" t="s">
        <v>83</v>
      </c>
      <c r="F7" s="8" t="s">
        <v>84</v>
      </c>
      <c r="G7" s="8" t="s">
        <v>85</v>
      </c>
      <c r="H7" s="8" t="s">
        <v>86</v>
      </c>
      <c r="I7" s="8" t="s">
        <v>87</v>
      </c>
      <c r="J7" s="8" t="s">
        <v>88</v>
      </c>
      <c r="K7" s="8" t="s">
        <v>89</v>
      </c>
      <c r="L7" s="7"/>
      <c r="N7" s="7"/>
      <c r="P7" s="7"/>
      <c r="R7" s="7"/>
      <c r="T7" s="7"/>
      <c r="V7" s="7"/>
      <c r="X7" s="7"/>
      <c r="Z7" s="7"/>
      <c r="AB7" s="7"/>
      <c r="AD7" s="7"/>
    </row>
    <row r="8" spans="1:30" x14ac:dyDescent="0.25">
      <c r="A8" s="7" t="s">
        <v>79</v>
      </c>
      <c r="B8" s="8" t="s">
        <v>78</v>
      </c>
      <c r="C8" s="8" t="s">
        <v>78</v>
      </c>
      <c r="D8" s="8" t="s">
        <v>78</v>
      </c>
      <c r="E8" s="8" t="s">
        <v>78</v>
      </c>
      <c r="F8" s="8" t="s">
        <v>78</v>
      </c>
      <c r="G8" s="8" t="s">
        <v>78</v>
      </c>
      <c r="H8" s="8" t="s">
        <v>78</v>
      </c>
      <c r="I8" s="8" t="s">
        <v>78</v>
      </c>
      <c r="J8" s="8" t="s">
        <v>78</v>
      </c>
      <c r="K8" s="8" t="s">
        <v>78</v>
      </c>
      <c r="L8" s="7"/>
      <c r="N8" s="7"/>
      <c r="P8" s="7"/>
      <c r="R8" s="7"/>
      <c r="T8" s="7"/>
      <c r="V8" s="7"/>
      <c r="X8" s="7"/>
      <c r="Z8" s="7"/>
      <c r="AB8" s="7"/>
      <c r="AD8" s="7"/>
    </row>
    <row r="9" spans="1:30" x14ac:dyDescent="0.25">
      <c r="A9" s="7" t="s">
        <v>77</v>
      </c>
      <c r="B9" s="8" t="s">
        <v>76</v>
      </c>
      <c r="C9" s="8" t="s">
        <v>76</v>
      </c>
      <c r="D9" s="8" t="s">
        <v>76</v>
      </c>
      <c r="E9" s="8" t="s">
        <v>76</v>
      </c>
      <c r="F9" s="8" t="s">
        <v>76</v>
      </c>
      <c r="G9" s="8" t="s">
        <v>76</v>
      </c>
      <c r="H9" s="8" t="s">
        <v>76</v>
      </c>
      <c r="I9" s="8" t="s">
        <v>76</v>
      </c>
      <c r="J9" s="8" t="s">
        <v>76</v>
      </c>
      <c r="K9" s="8" t="s">
        <v>76</v>
      </c>
      <c r="L9" s="7"/>
      <c r="N9" s="7"/>
      <c r="P9" s="7"/>
      <c r="R9" s="7"/>
      <c r="T9" s="7"/>
      <c r="V9" s="7"/>
      <c r="X9" s="7"/>
      <c r="Z9" s="7"/>
      <c r="AB9" s="7"/>
      <c r="AD9" s="7"/>
    </row>
    <row r="10" spans="1:30" x14ac:dyDescent="0.25">
      <c r="A10" s="7" t="s">
        <v>75</v>
      </c>
      <c r="B10" s="8" t="s">
        <v>74</v>
      </c>
      <c r="C10" s="8" t="s">
        <v>74</v>
      </c>
      <c r="D10" s="8" t="s">
        <v>74</v>
      </c>
      <c r="E10" s="8" t="s">
        <v>74</v>
      </c>
      <c r="F10" s="8" t="s">
        <v>74</v>
      </c>
      <c r="G10" s="8" t="s">
        <v>74</v>
      </c>
      <c r="H10" s="8" t="s">
        <v>74</v>
      </c>
      <c r="I10" s="8" t="s">
        <v>74</v>
      </c>
      <c r="J10" s="8" t="s">
        <v>74</v>
      </c>
      <c r="K10" s="8" t="s">
        <v>74</v>
      </c>
      <c r="L10" s="7"/>
      <c r="N10" s="7"/>
      <c r="P10" s="7"/>
      <c r="R10" s="7"/>
      <c r="T10" s="7"/>
      <c r="V10" s="7"/>
      <c r="X10" s="7"/>
      <c r="Z10" s="7"/>
      <c r="AB10" s="7"/>
      <c r="AD10" s="7"/>
    </row>
    <row r="11" spans="1:30" x14ac:dyDescent="0.25">
      <c r="A11" s="7" t="s">
        <v>73</v>
      </c>
      <c r="B11" s="8" t="s">
        <v>13</v>
      </c>
      <c r="C11" s="8" t="s">
        <v>13</v>
      </c>
      <c r="D11" s="8" t="s">
        <v>13</v>
      </c>
      <c r="E11" s="8" t="s">
        <v>13</v>
      </c>
      <c r="F11" s="8" t="s">
        <v>13</v>
      </c>
      <c r="G11" s="8" t="s">
        <v>13</v>
      </c>
      <c r="H11" s="8" t="s">
        <v>13</v>
      </c>
      <c r="I11" s="8" t="s">
        <v>13</v>
      </c>
      <c r="J11" s="8" t="s">
        <v>13</v>
      </c>
      <c r="K11" s="8" t="s">
        <v>13</v>
      </c>
      <c r="L11" s="7"/>
      <c r="N11" s="7"/>
      <c r="P11" s="7"/>
      <c r="R11" s="7"/>
      <c r="T11" s="7"/>
      <c r="V11" s="7"/>
      <c r="X11" s="7"/>
      <c r="Z11" s="7"/>
      <c r="AB11" s="7"/>
      <c r="AD11" s="7"/>
    </row>
    <row r="12" spans="1:30" x14ac:dyDescent="0.25">
      <c r="A12" s="5" t="s">
        <v>143</v>
      </c>
      <c r="B12" s="6">
        <v>246589</v>
      </c>
      <c r="C12" s="6">
        <v>131986</v>
      </c>
      <c r="D12" s="6">
        <v>136036</v>
      </c>
      <c r="E12" s="6">
        <v>120526</v>
      </c>
      <c r="F12" s="6">
        <v>104680</v>
      </c>
      <c r="G12" s="6">
        <v>134924</v>
      </c>
      <c r="H12" s="6">
        <v>130837</v>
      </c>
      <c r="I12" s="6">
        <v>91211</v>
      </c>
      <c r="J12" s="6">
        <v>116945</v>
      </c>
      <c r="K12" s="6">
        <v>203231</v>
      </c>
      <c r="L12" s="5"/>
      <c r="X12" s="5"/>
      <c r="Z12" s="5"/>
      <c r="AB12" s="5"/>
      <c r="AD12" s="5"/>
    </row>
    <row r="13" spans="1:30" x14ac:dyDescent="0.25">
      <c r="A13" s="5" t="s">
        <v>142</v>
      </c>
      <c r="B13" s="6">
        <v>113344</v>
      </c>
      <c r="C13" s="6">
        <v>107205</v>
      </c>
      <c r="D13" s="6">
        <v>160037</v>
      </c>
      <c r="E13" s="6">
        <v>222663</v>
      </c>
      <c r="F13" s="6">
        <v>194512</v>
      </c>
      <c r="G13" s="6">
        <v>190535</v>
      </c>
      <c r="H13" s="6">
        <v>166333</v>
      </c>
      <c r="I13" s="6">
        <v>362604</v>
      </c>
      <c r="J13" s="6">
        <v>438115</v>
      </c>
      <c r="K13" s="6">
        <v>151233</v>
      </c>
      <c r="L13" s="5"/>
      <c r="N13" s="5"/>
      <c r="P13" s="5"/>
      <c r="R13" s="5"/>
      <c r="T13" s="5"/>
      <c r="V13" s="5"/>
      <c r="X13" s="5"/>
      <c r="Z13" s="5"/>
      <c r="AB13" s="5"/>
      <c r="AD13" s="5"/>
    </row>
    <row r="14" spans="1:30" x14ac:dyDescent="0.25">
      <c r="A14" s="5" t="s">
        <v>141</v>
      </c>
      <c r="B14" s="6">
        <v>97986</v>
      </c>
      <c r="C14" s="6">
        <v>89471</v>
      </c>
      <c r="D14" s="6">
        <v>62245</v>
      </c>
      <c r="E14" s="6">
        <v>75613</v>
      </c>
      <c r="F14" s="6">
        <v>86366</v>
      </c>
      <c r="G14" s="6">
        <v>63618</v>
      </c>
      <c r="H14" s="6">
        <v>64870</v>
      </c>
      <c r="I14" s="6">
        <v>72038</v>
      </c>
      <c r="J14" s="6">
        <v>68282</v>
      </c>
      <c r="K14" s="6">
        <v>79015</v>
      </c>
      <c r="L14" s="5"/>
      <c r="N14" s="5"/>
      <c r="P14" s="5"/>
      <c r="R14" s="5"/>
      <c r="T14" s="5"/>
      <c r="V14" s="5"/>
      <c r="X14" s="5"/>
      <c r="Z14" s="5"/>
      <c r="AB14" s="5"/>
      <c r="AD14" s="5"/>
    </row>
    <row r="15" spans="1:30" x14ac:dyDescent="0.25">
      <c r="A15" s="5" t="s">
        <v>140</v>
      </c>
      <c r="B15" s="6">
        <v>8000</v>
      </c>
      <c r="C15" s="6">
        <v>7796</v>
      </c>
      <c r="D15" s="6">
        <v>7351</v>
      </c>
      <c r="E15" s="6">
        <v>6656</v>
      </c>
      <c r="F15" s="6">
        <v>4568</v>
      </c>
      <c r="G15" s="6">
        <v>3009</v>
      </c>
      <c r="H15" s="6">
        <v>2787</v>
      </c>
      <c r="I15" s="6">
        <v>3134</v>
      </c>
      <c r="J15" s="6">
        <v>4664</v>
      </c>
      <c r="K15" s="6">
        <v>4629</v>
      </c>
      <c r="L15" s="5"/>
      <c r="N15" s="5"/>
      <c r="P15" s="5"/>
      <c r="R15" s="5"/>
      <c r="T15" s="5"/>
      <c r="V15" s="5"/>
      <c r="X15" s="5"/>
      <c r="Z15" s="5"/>
      <c r="AB15" s="5"/>
      <c r="AD15" s="5"/>
    </row>
    <row r="16" spans="1:30" x14ac:dyDescent="0.25">
      <c r="A16" s="5" t="s">
        <v>139</v>
      </c>
      <c r="B16" s="6">
        <v>89986</v>
      </c>
      <c r="C16" s="6">
        <v>81675</v>
      </c>
      <c r="D16" s="6">
        <v>54894</v>
      </c>
      <c r="E16" s="6">
        <v>68957</v>
      </c>
      <c r="F16" s="6">
        <v>81798</v>
      </c>
      <c r="G16" s="6">
        <v>60609</v>
      </c>
      <c r="H16" s="6">
        <v>62083</v>
      </c>
      <c r="I16" s="6">
        <v>68904</v>
      </c>
      <c r="J16" s="6">
        <v>63618</v>
      </c>
      <c r="K16" s="6">
        <v>74386</v>
      </c>
      <c r="L16" s="5"/>
      <c r="N16" s="5"/>
      <c r="P16" s="5"/>
      <c r="R16" s="5"/>
      <c r="T16" s="5"/>
      <c r="V16" s="5"/>
      <c r="X16" s="5"/>
      <c r="Z16" s="5"/>
      <c r="AB16" s="5"/>
      <c r="AD16" s="5"/>
    </row>
    <row r="17" spans="1:30" x14ac:dyDescent="0.25">
      <c r="A17" s="5" t="s">
        <v>138</v>
      </c>
      <c r="B17" s="6">
        <v>8294</v>
      </c>
      <c r="C17" s="6">
        <v>4674</v>
      </c>
      <c r="D17" s="6">
        <v>6876</v>
      </c>
      <c r="E17" s="6">
        <v>3903</v>
      </c>
      <c r="F17" s="6">
        <v>4709</v>
      </c>
      <c r="G17" s="6">
        <v>6457</v>
      </c>
      <c r="H17" s="6">
        <v>7008</v>
      </c>
      <c r="I17" s="6">
        <v>7745</v>
      </c>
      <c r="J17" s="6">
        <v>4709</v>
      </c>
      <c r="K17" s="6">
        <v>3251</v>
      </c>
      <c r="L17" s="5"/>
      <c r="N17" s="5"/>
      <c r="P17" s="5"/>
      <c r="R17" s="5"/>
      <c r="T17" s="5"/>
      <c r="V17" s="5"/>
      <c r="X17" s="5"/>
      <c r="Z17" s="5"/>
      <c r="AB17" s="5"/>
      <c r="AD17" s="5"/>
    </row>
    <row r="18" spans="1:30" x14ac:dyDescent="0.25">
      <c r="A18" s="5" t="s">
        <v>137</v>
      </c>
      <c r="B18" s="6">
        <v>49122</v>
      </c>
      <c r="C18" s="6">
        <v>43556</v>
      </c>
      <c r="D18" s="6">
        <v>35252</v>
      </c>
      <c r="E18" s="6">
        <v>28715</v>
      </c>
      <c r="F18" s="6">
        <v>41517</v>
      </c>
      <c r="G18" s="6">
        <v>38843</v>
      </c>
      <c r="H18" s="6">
        <v>24123</v>
      </c>
      <c r="I18" s="6">
        <v>18436</v>
      </c>
      <c r="J18" s="6">
        <v>18377</v>
      </c>
      <c r="K18" s="6">
        <v>29408</v>
      </c>
      <c r="L18" s="5"/>
      <c r="N18" s="5"/>
      <c r="P18" s="5"/>
      <c r="R18" s="5"/>
      <c r="T18" s="5"/>
      <c r="V18" s="5"/>
      <c r="X18" s="5"/>
      <c r="Z18" s="5"/>
      <c r="AB18" s="5"/>
      <c r="AD18" s="5"/>
    </row>
    <row r="19" spans="1:30" x14ac:dyDescent="0.25">
      <c r="A19" s="5" t="s">
        <v>136</v>
      </c>
      <c r="B19" s="6">
        <v>27660</v>
      </c>
      <c r="C19" s="6">
        <v>31724</v>
      </c>
      <c r="D19" s="6">
        <v>27594</v>
      </c>
      <c r="E19" s="6">
        <v>18058</v>
      </c>
      <c r="F19" s="6">
        <v>20815</v>
      </c>
      <c r="G19" s="6">
        <v>26480</v>
      </c>
      <c r="H19" s="6">
        <v>25424</v>
      </c>
      <c r="I19" s="6">
        <v>23441</v>
      </c>
      <c r="J19" s="6">
        <v>22324</v>
      </c>
      <c r="K19" s="6">
        <v>21584</v>
      </c>
      <c r="L19" s="5"/>
      <c r="N19" s="5"/>
      <c r="P19" s="5"/>
      <c r="R19" s="5"/>
      <c r="T19" s="5"/>
      <c r="V19" s="5"/>
      <c r="X19" s="5"/>
      <c r="Z19" s="5"/>
      <c r="AB19" s="5"/>
      <c r="AD19" s="5"/>
    </row>
    <row r="20" spans="1:30" x14ac:dyDescent="0.25">
      <c r="A20" s="5" t="s">
        <v>135</v>
      </c>
      <c r="B20" s="6">
        <v>85076</v>
      </c>
      <c r="C20" s="6">
        <v>79954</v>
      </c>
      <c r="D20" s="6">
        <v>69722</v>
      </c>
      <c r="E20" s="6">
        <v>50676</v>
      </c>
      <c r="F20" s="6">
        <v>67041</v>
      </c>
      <c r="G20" s="6">
        <v>71780</v>
      </c>
      <c r="H20" s="6">
        <v>56555</v>
      </c>
      <c r="I20" s="6">
        <v>49622</v>
      </c>
      <c r="J20" s="6">
        <v>45410</v>
      </c>
      <c r="K20" s="6">
        <v>54243</v>
      </c>
      <c r="L20" s="5"/>
      <c r="N20" s="5"/>
      <c r="P20" s="5"/>
      <c r="R20" s="5"/>
      <c r="T20" s="5"/>
      <c r="V20" s="5"/>
      <c r="X20" s="5"/>
      <c r="Z20" s="5"/>
      <c r="AB20" s="5"/>
      <c r="AD20" s="5"/>
    </row>
    <row r="21" spans="1:30" x14ac:dyDescent="0.25">
      <c r="A21" s="5" t="s">
        <v>134</v>
      </c>
      <c r="B21" s="6">
        <v>7308</v>
      </c>
      <c r="C21" s="6">
        <v>4853</v>
      </c>
      <c r="D21" s="6">
        <v>1696</v>
      </c>
      <c r="E21" s="6" t="s">
        <v>23</v>
      </c>
      <c r="F21" s="6" t="s">
        <v>23</v>
      </c>
      <c r="G21" s="6" t="s">
        <v>23</v>
      </c>
      <c r="H21" s="6" t="s">
        <v>23</v>
      </c>
      <c r="I21" s="6" t="s">
        <v>23</v>
      </c>
      <c r="J21" s="6" t="s">
        <v>23</v>
      </c>
      <c r="K21" s="6" t="s">
        <v>23</v>
      </c>
      <c r="L21" s="5"/>
      <c r="N21" s="5"/>
      <c r="P21" s="5"/>
      <c r="R21" s="5"/>
      <c r="T21" s="5"/>
      <c r="V21" s="5"/>
      <c r="X21" s="5"/>
      <c r="Z21" s="5"/>
      <c r="AB21" s="5"/>
      <c r="AD21" s="5"/>
    </row>
    <row r="22" spans="1:30" x14ac:dyDescent="0.25">
      <c r="A22" s="5" t="s">
        <v>133</v>
      </c>
      <c r="B22" s="6" t="s">
        <v>23</v>
      </c>
      <c r="C22" s="6" t="s">
        <v>23</v>
      </c>
      <c r="D22" s="6" t="s">
        <v>23</v>
      </c>
      <c r="E22" s="6" t="s">
        <v>23</v>
      </c>
      <c r="F22" s="6">
        <v>1653</v>
      </c>
      <c r="G22" s="6">
        <v>417</v>
      </c>
      <c r="H22" s="6">
        <v>192</v>
      </c>
      <c r="I22" s="6">
        <v>195</v>
      </c>
      <c r="J22" s="6">
        <v>405</v>
      </c>
      <c r="K22" s="6" t="s">
        <v>23</v>
      </c>
      <c r="L22" s="5"/>
      <c r="N22" s="5"/>
      <c r="P22" s="5"/>
      <c r="R22" s="5"/>
      <c r="T22" s="5"/>
      <c r="V22" s="5"/>
      <c r="X22" s="5"/>
      <c r="Z22" s="5"/>
      <c r="AB22" s="5"/>
      <c r="AD22" s="5"/>
    </row>
    <row r="23" spans="1:30" x14ac:dyDescent="0.25">
      <c r="A23" s="5" t="s">
        <v>132</v>
      </c>
      <c r="B23" s="6">
        <v>18484</v>
      </c>
      <c r="C23" s="6">
        <v>26081</v>
      </c>
      <c r="D23" s="6">
        <v>19881</v>
      </c>
      <c r="E23" s="6">
        <v>25086</v>
      </c>
      <c r="F23" s="6">
        <v>22276</v>
      </c>
      <c r="G23" s="6">
        <v>23267</v>
      </c>
      <c r="H23" s="6">
        <v>24505</v>
      </c>
      <c r="I23" s="6">
        <v>12839</v>
      </c>
      <c r="J23" s="6">
        <v>15636</v>
      </c>
      <c r="K23" s="6">
        <v>15008</v>
      </c>
      <c r="L23" s="5"/>
      <c r="N23" s="5"/>
      <c r="P23" s="5"/>
      <c r="R23" s="5"/>
      <c r="T23" s="5"/>
      <c r="V23" s="5"/>
      <c r="X23" s="5"/>
      <c r="Z23" s="5"/>
      <c r="AB23" s="5"/>
      <c r="AD23" s="5"/>
    </row>
    <row r="24" spans="1:30" x14ac:dyDescent="0.25">
      <c r="A24" s="5" t="s">
        <v>131</v>
      </c>
      <c r="B24" s="6">
        <v>560787</v>
      </c>
      <c r="C24" s="6">
        <v>431754</v>
      </c>
      <c r="D24" s="6">
        <v>442266</v>
      </c>
      <c r="E24" s="6">
        <v>487908</v>
      </c>
      <c r="F24" s="6">
        <v>471960</v>
      </c>
      <c r="G24" s="6">
        <v>481532</v>
      </c>
      <c r="H24" s="6">
        <v>440505</v>
      </c>
      <c r="I24" s="6">
        <v>585375</v>
      </c>
      <c r="J24" s="6">
        <v>680129</v>
      </c>
      <c r="K24" s="6">
        <v>498101</v>
      </c>
      <c r="L24" s="5"/>
      <c r="N24" s="5"/>
      <c r="P24" s="5"/>
      <c r="R24" s="5"/>
      <c r="T24" s="5"/>
      <c r="V24" s="5"/>
      <c r="X24" s="5"/>
      <c r="Z24" s="5"/>
      <c r="AB24" s="5"/>
      <c r="AD24" s="5"/>
    </row>
    <row r="25" spans="1:30" x14ac:dyDescent="0.25">
      <c r="A25" s="5" t="s">
        <v>130</v>
      </c>
      <c r="B25" s="6">
        <v>14533</v>
      </c>
      <c r="C25" s="6">
        <v>14533</v>
      </c>
      <c r="D25" s="6">
        <v>14533</v>
      </c>
      <c r="E25" s="6">
        <v>15598</v>
      </c>
      <c r="F25" s="6">
        <v>15598</v>
      </c>
      <c r="G25" s="6">
        <v>11665</v>
      </c>
      <c r="H25" s="6">
        <v>11832</v>
      </c>
      <c r="I25" s="6">
        <v>11724</v>
      </c>
      <c r="J25" s="6">
        <v>11578</v>
      </c>
      <c r="K25" s="6">
        <v>11535</v>
      </c>
      <c r="L25" s="5"/>
      <c r="N25" s="5"/>
      <c r="P25" s="5"/>
      <c r="R25" s="5"/>
      <c r="T25" s="5"/>
      <c r="V25" s="5"/>
      <c r="X25" s="5"/>
      <c r="Z25" s="5"/>
      <c r="AB25" s="5"/>
      <c r="AD25" s="5"/>
    </row>
    <row r="26" spans="1:30" x14ac:dyDescent="0.25">
      <c r="A26" s="5" t="s">
        <v>129</v>
      </c>
      <c r="B26" s="6">
        <v>788580</v>
      </c>
      <c r="C26" s="6">
        <v>785527</v>
      </c>
      <c r="D26" s="6">
        <v>796387</v>
      </c>
      <c r="E26" s="6">
        <v>775043</v>
      </c>
      <c r="F26" s="6">
        <v>781826</v>
      </c>
      <c r="G26" s="6">
        <v>290028</v>
      </c>
      <c r="H26" s="6">
        <v>296174</v>
      </c>
      <c r="I26" s="6">
        <v>289393</v>
      </c>
      <c r="J26" s="6">
        <v>292180</v>
      </c>
      <c r="K26" s="6">
        <v>250628</v>
      </c>
      <c r="L26" s="5"/>
      <c r="N26" s="5"/>
      <c r="P26" s="5"/>
      <c r="R26" s="5"/>
      <c r="T26" s="5"/>
      <c r="V26" s="5"/>
      <c r="X26" s="5"/>
      <c r="Z26" s="5"/>
      <c r="AB26" s="5"/>
      <c r="AD26" s="5"/>
    </row>
    <row r="27" spans="1:30" x14ac:dyDescent="0.25">
      <c r="A27" s="5" t="s">
        <v>128</v>
      </c>
      <c r="B27" s="6">
        <v>137421</v>
      </c>
      <c r="C27" s="6">
        <v>135341</v>
      </c>
      <c r="D27" s="6">
        <v>134358</v>
      </c>
      <c r="E27" s="6">
        <v>134711</v>
      </c>
      <c r="F27" s="6">
        <v>135449</v>
      </c>
      <c r="G27" s="6">
        <v>44724</v>
      </c>
      <c r="H27" s="6">
        <v>48991</v>
      </c>
      <c r="I27" s="6">
        <v>48558</v>
      </c>
      <c r="J27" s="6">
        <v>48031</v>
      </c>
      <c r="K27" s="6">
        <v>49015</v>
      </c>
      <c r="L27" s="5"/>
      <c r="N27" s="5"/>
      <c r="P27" s="5"/>
      <c r="R27" s="5"/>
      <c r="T27" s="5"/>
      <c r="V27" s="5"/>
      <c r="X27" s="5"/>
      <c r="Z27" s="5"/>
      <c r="AB27" s="5"/>
      <c r="AD27" s="5"/>
    </row>
    <row r="28" spans="1:30" x14ac:dyDescent="0.25">
      <c r="A28" s="5" t="s">
        <v>127</v>
      </c>
      <c r="B28" s="6">
        <v>940534</v>
      </c>
      <c r="C28" s="6">
        <v>935401</v>
      </c>
      <c r="D28" s="6">
        <v>945278</v>
      </c>
      <c r="E28" s="6">
        <v>925352</v>
      </c>
      <c r="F28" s="6">
        <v>932873</v>
      </c>
      <c r="G28" s="6">
        <v>346417</v>
      </c>
      <c r="H28" s="6">
        <v>356997</v>
      </c>
      <c r="I28" s="6">
        <v>349675</v>
      </c>
      <c r="J28" s="6">
        <v>351789</v>
      </c>
      <c r="K28" s="6">
        <v>311178</v>
      </c>
      <c r="L28" s="5"/>
      <c r="N28" s="5"/>
      <c r="P28" s="5"/>
      <c r="R28" s="5"/>
      <c r="T28" s="5"/>
      <c r="V28" s="5"/>
      <c r="X28" s="5"/>
      <c r="Z28" s="5"/>
      <c r="AB28" s="5"/>
      <c r="AD28" s="5"/>
    </row>
    <row r="29" spans="1:30" x14ac:dyDescent="0.25">
      <c r="A29" s="5" t="s">
        <v>126</v>
      </c>
      <c r="B29" s="6">
        <v>847476</v>
      </c>
      <c r="C29" s="6">
        <v>853749</v>
      </c>
      <c r="D29" s="6">
        <v>873717</v>
      </c>
      <c r="E29" s="6">
        <v>857364</v>
      </c>
      <c r="F29" s="6">
        <v>865119</v>
      </c>
      <c r="G29" s="6">
        <v>276433</v>
      </c>
      <c r="H29" s="6">
        <v>282009</v>
      </c>
      <c r="I29" s="6">
        <v>279848</v>
      </c>
      <c r="J29" s="6">
        <v>286281</v>
      </c>
      <c r="K29" s="6">
        <v>237301</v>
      </c>
      <c r="L29" s="5"/>
      <c r="N29" s="5"/>
      <c r="P29" s="5"/>
      <c r="R29" s="5"/>
      <c r="T29" s="5"/>
      <c r="V29" s="5"/>
      <c r="X29" s="5"/>
      <c r="Z29" s="5"/>
      <c r="AB29" s="5"/>
      <c r="AD29" s="5"/>
    </row>
    <row r="30" spans="1:30" x14ac:dyDescent="0.25">
      <c r="A30" s="5" t="s">
        <v>125</v>
      </c>
      <c r="B30" s="6">
        <v>93058</v>
      </c>
      <c r="C30" s="6">
        <v>81652</v>
      </c>
      <c r="D30" s="6">
        <v>71561</v>
      </c>
      <c r="E30" s="6">
        <v>67988</v>
      </c>
      <c r="F30" s="6">
        <v>67754</v>
      </c>
      <c r="G30" s="6">
        <v>69984</v>
      </c>
      <c r="H30" s="6">
        <v>74988</v>
      </c>
      <c r="I30" s="6">
        <v>69827</v>
      </c>
      <c r="J30" s="6">
        <v>65508</v>
      </c>
      <c r="K30" s="6">
        <v>73877</v>
      </c>
      <c r="L30" s="5"/>
      <c r="N30" s="5"/>
      <c r="P30" s="5"/>
      <c r="R30" s="5"/>
      <c r="T30" s="5"/>
      <c r="V30" s="5"/>
      <c r="X30" s="5"/>
      <c r="Z30" s="5"/>
      <c r="AB30" s="5"/>
      <c r="AD30" s="5"/>
    </row>
    <row r="31" spans="1:30" x14ac:dyDescent="0.25">
      <c r="A31" s="5" t="s">
        <v>124</v>
      </c>
      <c r="B31" s="6">
        <v>1038064</v>
      </c>
      <c r="C31" s="6">
        <v>1027438</v>
      </c>
      <c r="D31" s="6">
        <v>89404</v>
      </c>
      <c r="E31" s="6">
        <v>103074</v>
      </c>
      <c r="F31" s="6">
        <v>104020</v>
      </c>
      <c r="G31" s="6">
        <v>96092</v>
      </c>
      <c r="H31" s="6">
        <v>144924</v>
      </c>
      <c r="I31" s="6">
        <v>135644</v>
      </c>
      <c r="J31" s="6">
        <v>135644</v>
      </c>
      <c r="K31" s="6">
        <v>305733</v>
      </c>
      <c r="L31" s="5"/>
      <c r="N31" s="5"/>
      <c r="P31" s="5"/>
      <c r="R31" s="5"/>
      <c r="T31" s="5"/>
      <c r="V31" s="5"/>
      <c r="X31" s="5"/>
      <c r="Z31" s="5"/>
      <c r="AB31" s="5"/>
      <c r="AD31" s="5"/>
    </row>
    <row r="32" spans="1:30" x14ac:dyDescent="0.25">
      <c r="A32" s="5" t="s">
        <v>123</v>
      </c>
      <c r="B32" s="6">
        <v>314484</v>
      </c>
      <c r="C32" s="6">
        <v>204489</v>
      </c>
      <c r="D32" s="6">
        <v>50509</v>
      </c>
      <c r="E32" s="6">
        <v>65242</v>
      </c>
      <c r="F32" s="6">
        <v>51021</v>
      </c>
      <c r="G32" s="6">
        <v>40548</v>
      </c>
      <c r="H32" s="6">
        <v>48602</v>
      </c>
      <c r="I32" s="6">
        <v>18741</v>
      </c>
      <c r="J32" s="6">
        <v>5535</v>
      </c>
      <c r="K32" s="6" t="s">
        <v>23</v>
      </c>
      <c r="L32" s="5"/>
      <c r="N32" s="5"/>
      <c r="P32" s="5"/>
      <c r="R32" s="5"/>
      <c r="T32" s="5"/>
      <c r="V32" s="5"/>
      <c r="X32" s="5"/>
      <c r="Z32" s="5"/>
      <c r="AB32" s="5"/>
      <c r="AD32" s="5"/>
    </row>
    <row r="33" spans="1:30" x14ac:dyDescent="0.25">
      <c r="A33" s="5" t="s">
        <v>122</v>
      </c>
      <c r="B33" s="6" t="s">
        <v>23</v>
      </c>
      <c r="C33" s="6" t="s">
        <v>23</v>
      </c>
      <c r="D33" s="6" t="s">
        <v>23</v>
      </c>
      <c r="E33" s="6" t="s">
        <v>23</v>
      </c>
      <c r="F33" s="6" t="s">
        <v>23</v>
      </c>
      <c r="G33" s="6" t="s">
        <v>23</v>
      </c>
      <c r="H33" s="6" t="s">
        <v>23</v>
      </c>
      <c r="I33" s="6" t="s">
        <v>23</v>
      </c>
      <c r="J33" s="6" t="s">
        <v>23</v>
      </c>
      <c r="K33" s="6">
        <v>127761</v>
      </c>
      <c r="L33" s="5"/>
      <c r="N33" s="5"/>
      <c r="P33" s="5"/>
      <c r="R33" s="5"/>
      <c r="T33" s="5"/>
      <c r="V33" s="5"/>
      <c r="X33" s="5"/>
      <c r="Z33" s="5"/>
      <c r="AB33" s="5"/>
      <c r="AD33" s="5"/>
    </row>
    <row r="34" spans="1:30" x14ac:dyDescent="0.25">
      <c r="A34" s="5" t="s">
        <v>121</v>
      </c>
      <c r="B34" s="6" t="s">
        <v>23</v>
      </c>
      <c r="C34" s="6" t="s">
        <v>23</v>
      </c>
      <c r="D34" s="6" t="s">
        <v>23</v>
      </c>
      <c r="E34" s="6" t="s">
        <v>23</v>
      </c>
      <c r="F34" s="6">
        <v>2034</v>
      </c>
      <c r="G34" s="6">
        <v>179</v>
      </c>
      <c r="H34" s="6">
        <v>671</v>
      </c>
      <c r="I34" s="6">
        <v>762</v>
      </c>
      <c r="J34" s="6">
        <v>735</v>
      </c>
      <c r="K34" s="6">
        <v>60929</v>
      </c>
      <c r="L34" s="5"/>
      <c r="N34" s="5"/>
      <c r="P34" s="5"/>
      <c r="R34" s="5"/>
      <c r="T34" s="5"/>
      <c r="V34" s="5"/>
      <c r="X34" s="5"/>
      <c r="Z34" s="5"/>
      <c r="AB34" s="5"/>
      <c r="AD34" s="5"/>
    </row>
    <row r="35" spans="1:30" x14ac:dyDescent="0.25">
      <c r="A35" s="5" t="s">
        <v>120</v>
      </c>
      <c r="B35" s="6">
        <v>24386</v>
      </c>
      <c r="C35" s="6">
        <v>36504</v>
      </c>
      <c r="D35" s="6">
        <v>24627</v>
      </c>
      <c r="E35" s="6">
        <v>26733</v>
      </c>
      <c r="F35" s="6">
        <v>30671</v>
      </c>
      <c r="G35" s="6">
        <v>29299</v>
      </c>
      <c r="H35" s="6">
        <v>18889</v>
      </c>
      <c r="I35" s="6">
        <v>20611</v>
      </c>
      <c r="J35" s="6">
        <v>26108</v>
      </c>
      <c r="K35" s="6">
        <v>32788</v>
      </c>
      <c r="L35" s="5"/>
      <c r="N35" s="5"/>
      <c r="P35" s="5"/>
      <c r="R35" s="5"/>
      <c r="T35" s="5"/>
      <c r="V35" s="5"/>
      <c r="X35" s="5"/>
      <c r="Z35" s="5"/>
      <c r="AB35" s="5"/>
      <c r="AD35" s="5"/>
    </row>
    <row r="36" spans="1:30" x14ac:dyDescent="0.25">
      <c r="A36" s="5" t="s">
        <v>1</v>
      </c>
      <c r="B36" s="6">
        <v>2030779</v>
      </c>
      <c r="C36" s="6">
        <v>1781837</v>
      </c>
      <c r="D36" s="6">
        <v>678367</v>
      </c>
      <c r="E36" s="6">
        <v>750945</v>
      </c>
      <c r="F36" s="6">
        <v>727460</v>
      </c>
      <c r="G36" s="6">
        <v>717634</v>
      </c>
      <c r="H36" s="6">
        <v>728579</v>
      </c>
      <c r="I36" s="6">
        <v>830960</v>
      </c>
      <c r="J36" s="6">
        <v>913659</v>
      </c>
      <c r="K36" s="6">
        <v>1099189</v>
      </c>
      <c r="L36" s="5"/>
      <c r="N36" s="5"/>
      <c r="P36" s="5"/>
      <c r="R36" s="5"/>
      <c r="T36" s="5"/>
      <c r="V36" s="5"/>
      <c r="X36" s="5"/>
      <c r="Z36" s="5"/>
      <c r="AB36" s="5"/>
      <c r="AD36" s="5"/>
    </row>
    <row r="37" spans="1:30" x14ac:dyDescent="0.25">
      <c r="A37" s="5" t="s">
        <v>119</v>
      </c>
      <c r="B37" s="6">
        <v>47854</v>
      </c>
      <c r="C37" s="6">
        <v>48352</v>
      </c>
      <c r="D37" s="6">
        <v>25837</v>
      </c>
      <c r="E37" s="6">
        <v>34717</v>
      </c>
      <c r="F37" s="6">
        <v>36470</v>
      </c>
      <c r="G37" s="6">
        <v>25211</v>
      </c>
      <c r="H37" s="6">
        <v>23244</v>
      </c>
      <c r="I37" s="6">
        <v>25442</v>
      </c>
      <c r="J37" s="6">
        <v>28006</v>
      </c>
      <c r="K37" s="6">
        <v>39858</v>
      </c>
      <c r="L37" s="5"/>
      <c r="N37" s="5"/>
      <c r="P37" s="5"/>
      <c r="R37" s="5"/>
      <c r="T37" s="5"/>
      <c r="V37" s="5"/>
      <c r="X37" s="5"/>
      <c r="Z37" s="5"/>
      <c r="AB37" s="5"/>
      <c r="AD37" s="5"/>
    </row>
    <row r="38" spans="1:30" x14ac:dyDescent="0.25">
      <c r="A38" s="5" t="s">
        <v>118</v>
      </c>
      <c r="B38" s="6">
        <v>30882</v>
      </c>
      <c r="C38" s="6">
        <v>26621</v>
      </c>
      <c r="D38" s="6">
        <v>18820</v>
      </c>
      <c r="E38" s="6">
        <v>20738</v>
      </c>
      <c r="F38" s="6">
        <v>28212</v>
      </c>
      <c r="G38" s="6">
        <v>26156</v>
      </c>
      <c r="H38" s="6">
        <v>21090</v>
      </c>
      <c r="I38" s="6">
        <v>24343</v>
      </c>
      <c r="J38" s="6">
        <v>43649</v>
      </c>
      <c r="K38" s="6">
        <v>45269</v>
      </c>
      <c r="L38" s="5"/>
      <c r="N38" s="5"/>
      <c r="P38" s="5"/>
      <c r="R38" s="5"/>
      <c r="T38" s="5"/>
      <c r="V38" s="5"/>
      <c r="X38" s="5"/>
      <c r="Z38" s="5"/>
      <c r="AB38" s="5"/>
      <c r="AD38" s="5"/>
    </row>
    <row r="39" spans="1:30" x14ac:dyDescent="0.25">
      <c r="A39" s="5" t="s">
        <v>117</v>
      </c>
      <c r="B39" s="6">
        <v>34343</v>
      </c>
      <c r="C39" s="6">
        <v>24312</v>
      </c>
      <c r="D39" s="6">
        <v>16538</v>
      </c>
      <c r="E39" s="6">
        <v>18761</v>
      </c>
      <c r="F39" s="6">
        <v>12853</v>
      </c>
      <c r="G39" s="6">
        <v>14263</v>
      </c>
      <c r="H39" s="6">
        <v>14539</v>
      </c>
      <c r="I39" s="6">
        <v>14006</v>
      </c>
      <c r="J39" s="6">
        <v>15694</v>
      </c>
      <c r="K39" s="6">
        <v>7006</v>
      </c>
      <c r="L39" s="5"/>
      <c r="N39" s="5"/>
      <c r="P39" s="5"/>
      <c r="R39" s="5"/>
      <c r="T39" s="5"/>
      <c r="V39" s="5"/>
      <c r="X39" s="5"/>
      <c r="Z39" s="5"/>
      <c r="AB39" s="5"/>
      <c r="AD39" s="5"/>
    </row>
    <row r="40" spans="1:30" x14ac:dyDescent="0.25">
      <c r="A40" s="5" t="s">
        <v>113</v>
      </c>
      <c r="B40" s="6" t="s">
        <v>23</v>
      </c>
      <c r="C40" s="6" t="s">
        <v>23</v>
      </c>
      <c r="D40" s="6" t="s">
        <v>23</v>
      </c>
      <c r="E40" s="6" t="s">
        <v>23</v>
      </c>
      <c r="F40" s="6">
        <v>2224</v>
      </c>
      <c r="G40" s="6">
        <v>421</v>
      </c>
      <c r="H40" s="6">
        <v>1000</v>
      </c>
      <c r="I40" s="6">
        <v>1346</v>
      </c>
      <c r="J40" s="6">
        <v>1401</v>
      </c>
      <c r="K40" s="6" t="s">
        <v>23</v>
      </c>
      <c r="L40" s="5"/>
      <c r="N40" s="5"/>
      <c r="P40" s="5"/>
      <c r="R40" s="5"/>
      <c r="T40" s="5"/>
      <c r="V40" s="5"/>
      <c r="X40" s="5"/>
      <c r="Z40" s="5"/>
      <c r="AB40" s="5"/>
      <c r="AD40" s="5"/>
    </row>
    <row r="41" spans="1:30" x14ac:dyDescent="0.25">
      <c r="A41" s="5" t="s">
        <v>116</v>
      </c>
      <c r="B41" s="6">
        <v>21973</v>
      </c>
      <c r="C41" s="6">
        <v>150</v>
      </c>
      <c r="D41" s="6">
        <v>457</v>
      </c>
      <c r="E41" s="6">
        <v>2132</v>
      </c>
      <c r="F41" s="6" t="s">
        <v>23</v>
      </c>
      <c r="G41" s="6" t="s">
        <v>23</v>
      </c>
      <c r="H41" s="6" t="s">
        <v>23</v>
      </c>
      <c r="I41" s="6" t="s">
        <v>23</v>
      </c>
      <c r="J41" s="6" t="s">
        <v>23</v>
      </c>
      <c r="K41" s="6" t="s">
        <v>23</v>
      </c>
      <c r="L41" s="5"/>
      <c r="N41" s="5"/>
      <c r="P41" s="5"/>
      <c r="R41" s="5"/>
      <c r="T41" s="5"/>
      <c r="V41" s="5"/>
      <c r="X41" s="5"/>
      <c r="Z41" s="5"/>
      <c r="AB41" s="5"/>
      <c r="AD41" s="5"/>
    </row>
    <row r="42" spans="1:30" x14ac:dyDescent="0.25">
      <c r="A42" s="5" t="s">
        <v>115</v>
      </c>
      <c r="B42" s="6">
        <v>20033</v>
      </c>
      <c r="C42" s="6">
        <v>14865</v>
      </c>
      <c r="D42" s="6">
        <v>21206</v>
      </c>
      <c r="E42" s="6">
        <v>30353</v>
      </c>
      <c r="F42" s="6">
        <v>30886</v>
      </c>
      <c r="G42" s="6">
        <v>13443</v>
      </c>
      <c r="H42" s="6">
        <v>14652</v>
      </c>
      <c r="I42" s="6">
        <v>11525</v>
      </c>
      <c r="J42" s="6">
        <v>17582</v>
      </c>
      <c r="K42" s="6">
        <v>14974</v>
      </c>
      <c r="L42" s="5"/>
      <c r="N42" s="5"/>
      <c r="P42" s="5"/>
      <c r="R42" s="5"/>
      <c r="T42" s="5"/>
      <c r="V42" s="5"/>
      <c r="X42" s="5"/>
      <c r="Z42" s="5"/>
      <c r="AB42" s="5"/>
      <c r="AD42" s="5"/>
    </row>
    <row r="43" spans="1:30" x14ac:dyDescent="0.25">
      <c r="A43" s="5" t="s">
        <v>114</v>
      </c>
      <c r="B43" s="6">
        <v>155085</v>
      </c>
      <c r="C43" s="6">
        <v>114300</v>
      </c>
      <c r="D43" s="6">
        <v>82858</v>
      </c>
      <c r="E43" s="6">
        <v>106701</v>
      </c>
      <c r="F43" s="6">
        <v>110645</v>
      </c>
      <c r="G43" s="6">
        <v>79494</v>
      </c>
      <c r="H43" s="6">
        <v>74525</v>
      </c>
      <c r="I43" s="6">
        <v>76662</v>
      </c>
      <c r="J43" s="6">
        <v>106332</v>
      </c>
      <c r="K43" s="6">
        <v>107107</v>
      </c>
      <c r="L43" s="5"/>
      <c r="N43" s="5"/>
      <c r="P43" s="5"/>
      <c r="R43" s="5"/>
      <c r="T43" s="5"/>
      <c r="V43" s="5"/>
      <c r="X43" s="5"/>
      <c r="Z43" s="5"/>
      <c r="AB43" s="5"/>
      <c r="AD43" s="5"/>
    </row>
    <row r="44" spans="1:30" x14ac:dyDescent="0.25">
      <c r="A44" s="5" t="s">
        <v>113</v>
      </c>
      <c r="B44" s="6">
        <v>20603</v>
      </c>
      <c r="C44" s="6">
        <v>7678</v>
      </c>
      <c r="D44" s="6">
        <v>3220</v>
      </c>
      <c r="E44" s="6">
        <v>1573</v>
      </c>
      <c r="F44" s="6">
        <v>1513</v>
      </c>
      <c r="G44" s="6">
        <v>1552</v>
      </c>
      <c r="H44" s="6">
        <v>1552</v>
      </c>
      <c r="I44" s="6">
        <v>1494</v>
      </c>
      <c r="J44" s="6">
        <v>1121</v>
      </c>
      <c r="K44" s="6">
        <v>19712</v>
      </c>
      <c r="L44" s="5"/>
      <c r="N44" s="5"/>
      <c r="P44" s="5"/>
      <c r="R44" s="5"/>
      <c r="T44" s="5"/>
      <c r="V44" s="5"/>
      <c r="X44" s="5"/>
      <c r="Z44" s="5"/>
      <c r="AB44" s="5"/>
      <c r="AD44" s="5"/>
    </row>
    <row r="45" spans="1:30" x14ac:dyDescent="0.25">
      <c r="A45" s="5" t="s">
        <v>112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272221</v>
      </c>
      <c r="L45" s="5"/>
      <c r="N45" s="5"/>
      <c r="P45" s="5"/>
      <c r="R45" s="5"/>
      <c r="T45" s="5"/>
      <c r="V45" s="5"/>
      <c r="X45" s="5"/>
      <c r="Z45" s="5"/>
      <c r="AB45" s="5"/>
      <c r="AD45" s="5"/>
    </row>
    <row r="46" spans="1:30" x14ac:dyDescent="0.25">
      <c r="A46" s="5" t="s">
        <v>111</v>
      </c>
      <c r="B46" s="6">
        <v>0</v>
      </c>
      <c r="C46" s="6">
        <v>20673</v>
      </c>
      <c r="D46" s="6">
        <v>20907</v>
      </c>
      <c r="E46" s="6">
        <v>21098</v>
      </c>
      <c r="F46" s="6">
        <v>712</v>
      </c>
      <c r="G46" s="6">
        <v>706</v>
      </c>
      <c r="H46" s="6">
        <v>454</v>
      </c>
      <c r="I46" s="6">
        <v>266</v>
      </c>
      <c r="J46" s="6">
        <v>347</v>
      </c>
      <c r="K46" s="6">
        <v>2190</v>
      </c>
      <c r="L46" s="5"/>
      <c r="N46" s="5"/>
      <c r="P46" s="5"/>
      <c r="R46" s="5"/>
      <c r="T46" s="5"/>
      <c r="V46" s="5"/>
      <c r="X46" s="5"/>
      <c r="Z46" s="5"/>
      <c r="AB46" s="5"/>
      <c r="AD46" s="5"/>
    </row>
    <row r="47" spans="1:30" x14ac:dyDescent="0.25">
      <c r="A47" s="5" t="s">
        <v>110</v>
      </c>
      <c r="B47" s="6">
        <v>11899</v>
      </c>
      <c r="C47" s="6">
        <v>12858</v>
      </c>
      <c r="D47" s="6">
        <v>10946</v>
      </c>
      <c r="E47" s="6">
        <v>13050</v>
      </c>
      <c r="F47" s="6">
        <v>14981</v>
      </c>
      <c r="G47" s="6">
        <v>14869</v>
      </c>
      <c r="H47" s="6">
        <v>14615</v>
      </c>
      <c r="I47" s="6">
        <v>13786</v>
      </c>
      <c r="J47" s="6">
        <v>13143</v>
      </c>
      <c r="K47" s="6">
        <v>13052</v>
      </c>
      <c r="L47" s="5"/>
      <c r="N47" s="5"/>
      <c r="P47" s="5"/>
      <c r="R47" s="5"/>
      <c r="T47" s="5"/>
      <c r="V47" s="5"/>
      <c r="X47" s="5"/>
      <c r="Z47" s="5"/>
      <c r="AB47" s="5"/>
      <c r="AD47" s="5"/>
    </row>
    <row r="48" spans="1:30" x14ac:dyDescent="0.25">
      <c r="A48" s="5" t="s">
        <v>109</v>
      </c>
      <c r="B48" s="6">
        <v>1451</v>
      </c>
      <c r="C48" s="6">
        <v>897</v>
      </c>
      <c r="D48" s="6">
        <v>940</v>
      </c>
      <c r="E48" s="6">
        <v>171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5"/>
      <c r="N48" s="5"/>
      <c r="P48" s="5"/>
      <c r="R48" s="5"/>
      <c r="T48" s="5"/>
      <c r="V48" s="5"/>
      <c r="X48" s="5"/>
      <c r="Z48" s="5"/>
      <c r="AB48" s="5"/>
      <c r="AD48" s="5"/>
    </row>
    <row r="49" spans="1:30" x14ac:dyDescent="0.25">
      <c r="A49" s="5" t="s">
        <v>108</v>
      </c>
      <c r="B49" s="6">
        <v>2206</v>
      </c>
      <c r="C49" s="6">
        <v>1103</v>
      </c>
      <c r="D49" s="6">
        <v>890</v>
      </c>
      <c r="E49" s="6">
        <v>893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5"/>
      <c r="N49" s="5"/>
      <c r="P49" s="5"/>
      <c r="R49" s="5"/>
      <c r="T49" s="5"/>
      <c r="V49" s="5"/>
      <c r="X49" s="5"/>
      <c r="Z49" s="5"/>
      <c r="AB49" s="5"/>
      <c r="AD49" s="5"/>
    </row>
    <row r="50" spans="1:30" x14ac:dyDescent="0.25">
      <c r="A50" s="5" t="s">
        <v>107</v>
      </c>
      <c r="B50" s="6">
        <v>0</v>
      </c>
      <c r="C50" s="6">
        <v>3086</v>
      </c>
      <c r="D50" s="6">
        <v>1384</v>
      </c>
      <c r="E50" s="6">
        <v>2694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5"/>
      <c r="N50" s="5"/>
      <c r="P50" s="5"/>
      <c r="R50" s="5"/>
      <c r="T50" s="5"/>
      <c r="V50" s="5"/>
      <c r="X50" s="5"/>
      <c r="Z50" s="5"/>
      <c r="AB50" s="5"/>
      <c r="AD50" s="5"/>
    </row>
    <row r="51" spans="1:30" x14ac:dyDescent="0.25">
      <c r="A51" s="5" t="s">
        <v>106</v>
      </c>
      <c r="B51" s="6">
        <v>0</v>
      </c>
      <c r="C51" s="6">
        <v>0</v>
      </c>
      <c r="D51" s="6">
        <v>0</v>
      </c>
      <c r="E51" s="6">
        <v>4773</v>
      </c>
      <c r="F51" s="6">
        <v>570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5"/>
      <c r="N51" s="5"/>
      <c r="P51" s="5"/>
      <c r="R51" s="5"/>
      <c r="T51" s="5"/>
      <c r="V51" s="5"/>
      <c r="X51" s="5"/>
      <c r="Z51" s="5"/>
      <c r="AB51" s="5"/>
      <c r="AD51" s="5"/>
    </row>
    <row r="52" spans="1:30" x14ac:dyDescent="0.25">
      <c r="A52" s="5" t="s">
        <v>105</v>
      </c>
      <c r="B52" s="6">
        <v>445</v>
      </c>
      <c r="C52" s="6">
        <v>420</v>
      </c>
      <c r="D52" s="6">
        <v>154</v>
      </c>
      <c r="E52" s="6">
        <v>252</v>
      </c>
      <c r="F52" s="6">
        <v>257</v>
      </c>
      <c r="G52" s="6">
        <v>1625</v>
      </c>
      <c r="H52" s="6">
        <v>7407</v>
      </c>
      <c r="I52" s="6">
        <v>4897</v>
      </c>
      <c r="J52" s="6">
        <v>4462</v>
      </c>
      <c r="K52" s="6">
        <v>8212</v>
      </c>
      <c r="L52" s="5"/>
      <c r="N52" s="5"/>
      <c r="P52" s="5"/>
      <c r="R52" s="5"/>
      <c r="T52" s="5"/>
      <c r="V52" s="5"/>
      <c r="X52" s="5"/>
      <c r="Z52" s="5"/>
      <c r="AB52" s="5"/>
      <c r="AD52" s="5"/>
    </row>
    <row r="53" spans="1:30" x14ac:dyDescent="0.25">
      <c r="A53" s="5" t="s">
        <v>104</v>
      </c>
      <c r="B53" s="6">
        <v>16001</v>
      </c>
      <c r="C53" s="6">
        <v>18364</v>
      </c>
      <c r="D53" s="6">
        <v>14314</v>
      </c>
      <c r="E53" s="6">
        <v>21833</v>
      </c>
      <c r="F53" s="6">
        <v>15808</v>
      </c>
      <c r="G53" s="6">
        <v>16494</v>
      </c>
      <c r="H53" s="6">
        <v>22022</v>
      </c>
      <c r="I53" s="6">
        <v>18683</v>
      </c>
      <c r="J53" s="6">
        <v>17605</v>
      </c>
      <c r="K53" s="6">
        <v>21264</v>
      </c>
      <c r="L53" s="5"/>
      <c r="N53" s="5"/>
      <c r="P53" s="5"/>
      <c r="R53" s="5"/>
      <c r="T53" s="5"/>
      <c r="V53" s="5"/>
      <c r="X53" s="5"/>
      <c r="Z53" s="5"/>
      <c r="AB53" s="5"/>
      <c r="AD53" s="5"/>
    </row>
    <row r="54" spans="1:30" x14ac:dyDescent="0.25">
      <c r="A54" s="5" t="s">
        <v>103</v>
      </c>
      <c r="B54" s="6">
        <v>191689</v>
      </c>
      <c r="C54" s="6">
        <v>161015</v>
      </c>
      <c r="D54" s="6">
        <v>121299</v>
      </c>
      <c r="E54" s="6">
        <v>151205</v>
      </c>
      <c r="F54" s="6">
        <v>128678</v>
      </c>
      <c r="G54" s="6">
        <v>98246</v>
      </c>
      <c r="H54" s="6">
        <v>98553</v>
      </c>
      <c r="I54" s="6">
        <v>97105</v>
      </c>
      <c r="J54" s="6">
        <v>125405</v>
      </c>
      <c r="K54" s="6">
        <v>422494</v>
      </c>
      <c r="L54" s="5"/>
      <c r="N54" s="5"/>
      <c r="P54" s="5"/>
      <c r="R54" s="5"/>
      <c r="T54" s="5"/>
      <c r="V54" s="5"/>
      <c r="X54" s="5"/>
      <c r="Z54" s="5"/>
      <c r="AB54" s="5"/>
      <c r="AD54" s="5"/>
    </row>
    <row r="55" spans="1:30" x14ac:dyDescent="0.25">
      <c r="A55" s="5" t="s">
        <v>102</v>
      </c>
      <c r="B55" s="6">
        <v>196</v>
      </c>
      <c r="C55" s="6">
        <v>171</v>
      </c>
      <c r="D55" s="6">
        <v>165</v>
      </c>
      <c r="E55" s="6">
        <v>163</v>
      </c>
      <c r="F55" s="6">
        <v>148</v>
      </c>
      <c r="G55" s="6">
        <v>142</v>
      </c>
      <c r="H55" s="6">
        <v>146</v>
      </c>
      <c r="I55" s="6">
        <v>150</v>
      </c>
      <c r="J55" s="6">
        <v>148</v>
      </c>
      <c r="K55" s="6">
        <v>134</v>
      </c>
      <c r="L55" s="5"/>
      <c r="N55" s="5"/>
      <c r="P55" s="5"/>
      <c r="R55" s="5"/>
      <c r="T55" s="5"/>
      <c r="V55" s="5"/>
      <c r="X55" s="5"/>
      <c r="Z55" s="5"/>
      <c r="AB55" s="5"/>
      <c r="AD55" s="5"/>
    </row>
    <row r="56" spans="1:30" x14ac:dyDescent="0.25">
      <c r="A56" s="5" t="s">
        <v>101</v>
      </c>
      <c r="B56" s="6">
        <v>2154817</v>
      </c>
      <c r="C56" s="6">
        <v>2237634</v>
      </c>
      <c r="D56" s="6">
        <v>2283601</v>
      </c>
      <c r="E56" s="6">
        <v>2310450</v>
      </c>
      <c r="F56" s="6">
        <v>2343726</v>
      </c>
      <c r="G56" s="6">
        <v>2377315</v>
      </c>
      <c r="H56" s="6">
        <v>2407998</v>
      </c>
      <c r="I56" s="6">
        <v>2467341</v>
      </c>
      <c r="J56" s="6">
        <v>2510868</v>
      </c>
      <c r="K56" s="6">
        <v>2628381</v>
      </c>
      <c r="L56" s="5"/>
      <c r="N56" s="5"/>
      <c r="P56" s="5"/>
      <c r="R56" s="5"/>
      <c r="T56" s="5"/>
      <c r="V56" s="5"/>
      <c r="X56" s="5"/>
      <c r="Z56" s="5"/>
      <c r="AB56" s="5"/>
      <c r="AD56" s="5"/>
    </row>
    <row r="57" spans="1:30" x14ac:dyDescent="0.25">
      <c r="A57" s="5" t="s">
        <v>100</v>
      </c>
      <c r="B57" s="6">
        <v>380678</v>
      </c>
      <c r="C57" s="6">
        <v>715509</v>
      </c>
      <c r="D57" s="6">
        <v>777847</v>
      </c>
      <c r="E57" s="6">
        <v>802217</v>
      </c>
      <c r="F57" s="6">
        <v>909824</v>
      </c>
      <c r="G57" s="6">
        <v>977296</v>
      </c>
      <c r="H57" s="6">
        <v>977296</v>
      </c>
      <c r="I57" s="6">
        <v>1021301</v>
      </c>
      <c r="J57" s="6">
        <v>1100546</v>
      </c>
      <c r="K57" s="6">
        <v>1522808</v>
      </c>
      <c r="L57" s="5"/>
      <c r="N57" s="5"/>
      <c r="P57" s="5"/>
      <c r="R57" s="5"/>
      <c r="T57" s="5"/>
      <c r="V57" s="5"/>
      <c r="X57" s="5"/>
      <c r="Z57" s="5"/>
      <c r="AB57" s="5"/>
      <c r="AD57" s="5"/>
    </row>
    <row r="58" spans="1:30" x14ac:dyDescent="0.25">
      <c r="A58" s="5" t="s">
        <v>99</v>
      </c>
      <c r="B58" s="6">
        <v>61206</v>
      </c>
      <c r="C58" s="6">
        <v>95446</v>
      </c>
      <c r="D58" s="6">
        <v>-949721</v>
      </c>
      <c r="E58" s="6">
        <v>-909702</v>
      </c>
      <c r="F58" s="6">
        <v>-837075</v>
      </c>
      <c r="G58" s="6">
        <v>-782136</v>
      </c>
      <c r="H58" s="6">
        <v>-802308</v>
      </c>
      <c r="I58" s="6">
        <v>-713944</v>
      </c>
      <c r="J58" s="6">
        <v>-620035</v>
      </c>
      <c r="K58" s="6">
        <v>-425298</v>
      </c>
      <c r="L58" s="5"/>
      <c r="N58" s="5"/>
      <c r="P58" s="5"/>
      <c r="R58" s="5"/>
      <c r="T58" s="5"/>
      <c r="V58" s="5"/>
      <c r="X58" s="5"/>
      <c r="Z58" s="5"/>
      <c r="AB58" s="5"/>
      <c r="AD58" s="5"/>
    </row>
    <row r="59" spans="1:30" x14ac:dyDescent="0.25">
      <c r="A59" s="5" t="s">
        <v>98</v>
      </c>
      <c r="B59" s="6">
        <v>1503</v>
      </c>
      <c r="C59" s="6">
        <v>2528</v>
      </c>
      <c r="D59" s="6">
        <v>446</v>
      </c>
      <c r="E59" s="6">
        <v>733</v>
      </c>
      <c r="F59" s="6">
        <v>1711</v>
      </c>
      <c r="G59" s="6">
        <v>1328</v>
      </c>
      <c r="H59" s="6">
        <v>1563</v>
      </c>
      <c r="I59" s="6">
        <v>1497</v>
      </c>
      <c r="J59" s="6">
        <v>-3721</v>
      </c>
      <c r="K59" s="6">
        <v>-4001</v>
      </c>
      <c r="L59" s="5"/>
      <c r="N59" s="5"/>
      <c r="P59" s="5"/>
      <c r="R59" s="5"/>
      <c r="T59" s="5"/>
      <c r="V59" s="5"/>
      <c r="X59" s="5"/>
      <c r="Z59" s="5"/>
      <c r="AB59" s="5"/>
      <c r="AD59" s="5"/>
    </row>
    <row r="60" spans="1:30" x14ac:dyDescent="0.25">
      <c r="A60" s="5" t="s">
        <v>97</v>
      </c>
      <c r="B60" s="6">
        <v>2046</v>
      </c>
      <c r="C60" s="6">
        <v>552</v>
      </c>
      <c r="D60" s="6">
        <v>424</v>
      </c>
      <c r="E60" s="6">
        <v>313</v>
      </c>
      <c r="F60" s="6">
        <v>96</v>
      </c>
      <c r="G60" s="6">
        <v>35</v>
      </c>
      <c r="H60" s="6" t="s">
        <v>23</v>
      </c>
      <c r="I60" s="6">
        <v>194</v>
      </c>
      <c r="J60" s="6">
        <v>860</v>
      </c>
      <c r="K60" s="6">
        <v>222</v>
      </c>
      <c r="L60" s="5"/>
      <c r="N60" s="5"/>
      <c r="P60" s="5"/>
      <c r="R60" s="5"/>
      <c r="T60" s="5"/>
      <c r="V60" s="5"/>
      <c r="X60" s="5"/>
      <c r="Z60" s="5"/>
      <c r="AB60" s="5"/>
      <c r="AD60" s="5"/>
    </row>
    <row r="61" spans="1:30" x14ac:dyDescent="0.25">
      <c r="A61" s="5" t="s">
        <v>96</v>
      </c>
      <c r="B61" s="6" t="s">
        <v>23</v>
      </c>
      <c r="C61" s="6" t="s">
        <v>23</v>
      </c>
      <c r="D61" s="6" t="s">
        <v>23</v>
      </c>
      <c r="E61" s="6" t="s">
        <v>23</v>
      </c>
      <c r="F61" s="6" t="s">
        <v>23</v>
      </c>
      <c r="G61" s="6" t="s">
        <v>23</v>
      </c>
      <c r="H61" s="6">
        <v>-77</v>
      </c>
      <c r="I61" s="6">
        <v>-82</v>
      </c>
      <c r="J61" s="6">
        <v>680</v>
      </c>
      <c r="K61" s="6">
        <v>65</v>
      </c>
      <c r="L61" s="5"/>
      <c r="N61" s="5"/>
      <c r="P61" s="5"/>
      <c r="R61" s="5"/>
      <c r="T61" s="5"/>
      <c r="V61" s="5"/>
      <c r="X61" s="5"/>
      <c r="Z61" s="5"/>
      <c r="AB61" s="5"/>
      <c r="AD61" s="5"/>
    </row>
    <row r="62" spans="1:30" x14ac:dyDescent="0.25">
      <c r="A62" s="5" t="s">
        <v>95</v>
      </c>
      <c r="B62" s="6">
        <v>3549</v>
      </c>
      <c r="C62" s="6">
        <v>3080</v>
      </c>
      <c r="D62" s="6">
        <v>870</v>
      </c>
      <c r="E62" s="6">
        <v>1046</v>
      </c>
      <c r="F62" s="6">
        <v>1807</v>
      </c>
      <c r="G62" s="6">
        <v>1363</v>
      </c>
      <c r="H62" s="6">
        <v>1486</v>
      </c>
      <c r="I62" s="6">
        <v>1609</v>
      </c>
      <c r="J62" s="6">
        <v>-2181</v>
      </c>
      <c r="K62" s="6">
        <v>-3714</v>
      </c>
      <c r="L62" s="5"/>
      <c r="N62" s="5"/>
      <c r="P62" s="5"/>
      <c r="R62" s="5"/>
      <c r="T62" s="5"/>
      <c r="V62" s="5"/>
      <c r="X62" s="5"/>
      <c r="Z62" s="5"/>
      <c r="AB62" s="5"/>
      <c r="AD62" s="5"/>
    </row>
    <row r="63" spans="1:30" x14ac:dyDescent="0.25">
      <c r="A63" s="5" t="s">
        <v>94</v>
      </c>
      <c r="B63" s="6">
        <v>1839090</v>
      </c>
      <c r="C63" s="6">
        <v>1620822</v>
      </c>
      <c r="D63" s="6">
        <v>557068</v>
      </c>
      <c r="E63" s="6">
        <v>599740</v>
      </c>
      <c r="F63" s="6">
        <v>598782</v>
      </c>
      <c r="G63" s="6">
        <v>619388</v>
      </c>
      <c r="H63" s="6">
        <v>630026</v>
      </c>
      <c r="I63" s="6">
        <v>733855</v>
      </c>
      <c r="J63" s="6">
        <v>788254</v>
      </c>
      <c r="K63" s="6">
        <v>676695</v>
      </c>
      <c r="L63" s="5"/>
      <c r="N63" s="5"/>
      <c r="P63" s="5"/>
      <c r="R63" s="5"/>
      <c r="T63" s="5"/>
      <c r="V63" s="5"/>
      <c r="X63" s="5"/>
      <c r="Z63" s="5"/>
      <c r="AB63" s="5"/>
      <c r="AD63" s="5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showGridLines="0" workbookViewId="0">
      <pane xSplit="1" ySplit="5" topLeftCell="B34" activePane="bottomRight" state="frozen"/>
      <selection pane="topRight" activeCell="B1" sqref="B1"/>
      <selection pane="bottomLeft" activeCell="A6" sqref="A6"/>
      <selection pane="bottomRight" activeCell="K40" sqref="K40"/>
    </sheetView>
  </sheetViews>
  <sheetFormatPr defaultRowHeight="14.4" x14ac:dyDescent="0.3"/>
  <cols>
    <col min="1" max="1" width="50.6640625" style="44" customWidth="1"/>
    <col min="2" max="11" width="12.6640625" style="44" customWidth="1"/>
    <col min="13" max="13" width="12.6640625" style="44" customWidth="1"/>
    <col min="15" max="15" width="12.6640625" style="44" customWidth="1"/>
    <col min="17" max="17" width="12.6640625" style="44" customWidth="1"/>
    <col min="19" max="19" width="12.6640625" style="44" customWidth="1"/>
    <col min="21" max="21" width="12.6640625" style="44" customWidth="1"/>
    <col min="23" max="203" width="12.6640625" style="44" customWidth="1"/>
    <col min="204" max="16384" width="8.88671875" style="44"/>
  </cols>
  <sheetData>
    <row r="1" spans="1:23" ht="21" x14ac:dyDescent="0.4">
      <c r="A1" s="50" t="s">
        <v>93</v>
      </c>
    </row>
    <row r="3" spans="1:23" x14ac:dyDescent="0.3">
      <c r="A3" s="49" t="s">
        <v>92</v>
      </c>
    </row>
    <row r="5" spans="1:23" x14ac:dyDescent="0.3">
      <c r="B5" s="48" t="s">
        <v>80</v>
      </c>
      <c r="C5" s="48" t="s">
        <v>81</v>
      </c>
      <c r="D5" s="48" t="s">
        <v>82</v>
      </c>
      <c r="E5" s="48" t="s">
        <v>83</v>
      </c>
      <c r="F5" s="48" t="s">
        <v>84</v>
      </c>
      <c r="G5" s="48" t="s">
        <v>85</v>
      </c>
      <c r="H5" s="48" t="s">
        <v>86</v>
      </c>
      <c r="I5" s="48" t="s">
        <v>87</v>
      </c>
      <c r="J5" s="48" t="s">
        <v>88</v>
      </c>
      <c r="K5" s="48" t="s">
        <v>89</v>
      </c>
    </row>
    <row r="6" spans="1:23" x14ac:dyDescent="0.3">
      <c r="A6" s="47" t="s">
        <v>180</v>
      </c>
      <c r="M6" s="47"/>
      <c r="O6" s="47"/>
      <c r="Q6" s="47"/>
      <c r="S6" s="47"/>
      <c r="U6" s="47"/>
      <c r="W6" s="47"/>
    </row>
    <row r="7" spans="1:23" x14ac:dyDescent="0.3">
      <c r="A7" s="45" t="s">
        <v>179</v>
      </c>
      <c r="B7" s="46">
        <v>-0.37</v>
      </c>
      <c r="C7" s="46">
        <v>1.8</v>
      </c>
      <c r="D7" s="46">
        <v>-85.2</v>
      </c>
      <c r="E7" s="46">
        <v>5.62</v>
      </c>
      <c r="F7" s="46">
        <v>9.67</v>
      </c>
      <c r="G7" s="46">
        <v>8.11</v>
      </c>
      <c r="H7" s="46">
        <v>-2.8</v>
      </c>
      <c r="I7" s="46">
        <v>11.36</v>
      </c>
      <c r="J7" s="46">
        <v>10.8</v>
      </c>
      <c r="K7" s="46">
        <v>19.04</v>
      </c>
      <c r="M7" s="45"/>
      <c r="O7" s="45"/>
      <c r="Q7" s="45"/>
      <c r="S7" s="45"/>
      <c r="U7" s="45"/>
      <c r="W7" s="45"/>
    </row>
    <row r="8" spans="1:23" x14ac:dyDescent="0.3">
      <c r="A8" s="45" t="s">
        <v>178</v>
      </c>
      <c r="B8" s="46">
        <v>-0.41</v>
      </c>
      <c r="C8" s="46">
        <v>1.98</v>
      </c>
      <c r="D8" s="46">
        <v>-96.24</v>
      </c>
      <c r="E8" s="46">
        <v>6.94</v>
      </c>
      <c r="F8" s="46">
        <v>11.92</v>
      </c>
      <c r="G8" s="46">
        <v>9.6199999999999992</v>
      </c>
      <c r="H8" s="46">
        <v>-3.24</v>
      </c>
      <c r="I8" s="46">
        <v>12.99</v>
      </c>
      <c r="J8" s="46">
        <v>12.37</v>
      </c>
      <c r="K8" s="46">
        <v>26.16</v>
      </c>
      <c r="M8" s="45"/>
      <c r="O8" s="45"/>
      <c r="Q8" s="45"/>
      <c r="S8" s="45"/>
      <c r="U8" s="45"/>
      <c r="W8" s="45"/>
    </row>
    <row r="9" spans="1:23" x14ac:dyDescent="0.3">
      <c r="A9" s="45" t="s">
        <v>177</v>
      </c>
      <c r="B9" s="46">
        <v>-0.95</v>
      </c>
      <c r="C9" s="46">
        <v>0.7</v>
      </c>
      <c r="D9" s="46">
        <v>-96.03</v>
      </c>
      <c r="E9" s="46">
        <v>-6.86</v>
      </c>
      <c r="F9" s="46">
        <v>8.1300000000000008</v>
      </c>
      <c r="G9" s="46">
        <v>3.43</v>
      </c>
      <c r="H9" s="46">
        <v>-4.16</v>
      </c>
      <c r="I9" s="46">
        <v>4.55</v>
      </c>
      <c r="J9" s="46">
        <v>14.64</v>
      </c>
      <c r="K9" s="46">
        <v>15.48</v>
      </c>
      <c r="M9" s="45"/>
      <c r="O9" s="45"/>
      <c r="Q9" s="45"/>
      <c r="S9" s="45"/>
      <c r="U9" s="45"/>
      <c r="W9" s="45"/>
    </row>
    <row r="10" spans="1:23" x14ac:dyDescent="0.3">
      <c r="A10" s="45" t="s">
        <v>176</v>
      </c>
      <c r="B10" s="46">
        <v>21.33</v>
      </c>
      <c r="C10" s="46">
        <v>19.670000000000002</v>
      </c>
      <c r="D10" s="46">
        <v>-142.52000000000001</v>
      </c>
      <c r="E10" s="46">
        <v>15.69</v>
      </c>
      <c r="F10" s="46">
        <v>14.41</v>
      </c>
      <c r="G10" s="46">
        <v>14</v>
      </c>
      <c r="H10" s="46">
        <v>4.87</v>
      </c>
      <c r="I10" s="46">
        <v>32.32</v>
      </c>
      <c r="J10" s="46">
        <v>24.2</v>
      </c>
      <c r="K10" s="46">
        <v>24.51</v>
      </c>
      <c r="M10" s="45"/>
      <c r="O10" s="45"/>
      <c r="Q10" s="45"/>
      <c r="S10" s="45"/>
      <c r="U10" s="45"/>
      <c r="W10" s="45"/>
    </row>
    <row r="11" spans="1:23" x14ac:dyDescent="0.3">
      <c r="A11" s="45" t="s">
        <v>175</v>
      </c>
      <c r="B11" s="46" t="s">
        <v>174</v>
      </c>
      <c r="C11" s="46">
        <v>-18.940000000000001</v>
      </c>
      <c r="D11" s="46" t="s">
        <v>174</v>
      </c>
      <c r="E11" s="46">
        <v>5.99</v>
      </c>
      <c r="F11" s="46">
        <v>-36.340000000000003</v>
      </c>
      <c r="G11" s="46">
        <v>0.71</v>
      </c>
      <c r="H11" s="46" t="s">
        <v>174</v>
      </c>
      <c r="I11" s="46">
        <v>0.87</v>
      </c>
      <c r="J11" s="46">
        <v>1.17</v>
      </c>
      <c r="K11" s="46">
        <v>-45.89</v>
      </c>
      <c r="M11" s="45"/>
      <c r="O11" s="45"/>
      <c r="Q11" s="45"/>
      <c r="S11" s="45"/>
      <c r="U11" s="45"/>
      <c r="W11" s="45"/>
    </row>
    <row r="12" spans="1:23" x14ac:dyDescent="0.3">
      <c r="A12" s="45" t="s">
        <v>173</v>
      </c>
      <c r="B12" s="46">
        <v>335752</v>
      </c>
      <c r="C12" s="46">
        <v>333028</v>
      </c>
      <c r="D12" s="46">
        <v>314899</v>
      </c>
      <c r="E12" s="46">
        <v>268153</v>
      </c>
      <c r="F12" s="46">
        <v>299847</v>
      </c>
      <c r="G12" s="46">
        <v>293413</v>
      </c>
      <c r="H12" s="46">
        <v>279505</v>
      </c>
      <c r="I12" s="46">
        <v>327568</v>
      </c>
      <c r="J12" s="46">
        <v>397014</v>
      </c>
      <c r="K12" s="46">
        <v>388284</v>
      </c>
      <c r="M12" s="45"/>
      <c r="O12" s="45"/>
      <c r="Q12" s="45"/>
      <c r="S12" s="45"/>
      <c r="U12" s="45"/>
      <c r="W12" s="45"/>
    </row>
    <row r="14" spans="1:23" x14ac:dyDescent="0.3">
      <c r="A14" s="47" t="s">
        <v>172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M14" s="47"/>
      <c r="O14" s="47"/>
      <c r="Q14" s="47"/>
      <c r="S14" s="47"/>
      <c r="U14" s="47"/>
      <c r="W14" s="47"/>
    </row>
    <row r="15" spans="1:23" x14ac:dyDescent="0.3">
      <c r="A15" s="45" t="s">
        <v>171</v>
      </c>
      <c r="B15" s="46">
        <v>2.9</v>
      </c>
      <c r="C15" s="46">
        <v>2.81</v>
      </c>
      <c r="D15" s="46">
        <v>4.24</v>
      </c>
      <c r="E15" s="46">
        <v>3.86</v>
      </c>
      <c r="F15" s="46">
        <v>3.44</v>
      </c>
      <c r="G15" s="46">
        <v>4.8600000000000003</v>
      </c>
      <c r="H15" s="46">
        <v>4.82</v>
      </c>
      <c r="I15" s="46">
        <v>6.82</v>
      </c>
      <c r="J15" s="46">
        <v>5.82</v>
      </c>
      <c r="K15" s="46">
        <v>4</v>
      </c>
      <c r="M15" s="45"/>
      <c r="O15" s="45"/>
      <c r="Q15" s="45"/>
      <c r="S15" s="45"/>
      <c r="U15" s="45"/>
      <c r="W15" s="45"/>
    </row>
    <row r="16" spans="1:23" x14ac:dyDescent="0.3">
      <c r="A16" s="45" t="s">
        <v>170</v>
      </c>
      <c r="B16" s="46">
        <v>3.62</v>
      </c>
      <c r="C16" s="46">
        <v>3.78</v>
      </c>
      <c r="D16" s="46">
        <v>5.34</v>
      </c>
      <c r="E16" s="46">
        <v>4.57</v>
      </c>
      <c r="F16" s="46">
        <v>4.2699999999999996</v>
      </c>
      <c r="G16" s="46">
        <v>6.06</v>
      </c>
      <c r="H16" s="46">
        <v>5.91</v>
      </c>
      <c r="I16" s="46">
        <v>7.64</v>
      </c>
      <c r="J16" s="46">
        <v>6.4</v>
      </c>
      <c r="K16" s="46">
        <v>4.6500000000000004</v>
      </c>
      <c r="M16" s="45"/>
      <c r="O16" s="45"/>
      <c r="Q16" s="45"/>
      <c r="S16" s="45"/>
      <c r="U16" s="45"/>
      <c r="W16" s="45"/>
    </row>
    <row r="17" spans="1:23" x14ac:dyDescent="0.3">
      <c r="A17" s="45" t="s">
        <v>169</v>
      </c>
      <c r="B17" s="46">
        <v>19.98</v>
      </c>
      <c r="C17" s="46">
        <v>17.82</v>
      </c>
      <c r="D17" s="46">
        <v>52.98</v>
      </c>
      <c r="E17" s="46">
        <v>50.76</v>
      </c>
      <c r="F17" s="46">
        <v>49.67</v>
      </c>
      <c r="G17" s="46">
        <v>56.02</v>
      </c>
      <c r="H17" s="46">
        <v>50.23</v>
      </c>
      <c r="I17" s="46">
        <v>61.22</v>
      </c>
      <c r="J17" s="46">
        <v>62.8</v>
      </c>
      <c r="K17" s="46">
        <v>35.57</v>
      </c>
      <c r="M17" s="45"/>
      <c r="O17" s="45"/>
      <c r="Q17" s="45"/>
      <c r="S17" s="45"/>
      <c r="U17" s="45"/>
      <c r="W17" s="45"/>
    </row>
    <row r="19" spans="1:23" x14ac:dyDescent="0.3">
      <c r="A19" s="47" t="s">
        <v>168</v>
      </c>
      <c r="F19" s="48"/>
      <c r="G19" s="48"/>
      <c r="H19" s="48"/>
      <c r="I19" s="48"/>
      <c r="J19" s="48"/>
      <c r="K19" s="48"/>
      <c r="M19" s="47"/>
      <c r="O19" s="47"/>
    </row>
    <row r="20" spans="1:23" x14ac:dyDescent="0.3">
      <c r="A20" s="45" t="s">
        <v>167</v>
      </c>
      <c r="F20" s="46">
        <v>0</v>
      </c>
      <c r="G20" s="46">
        <v>0</v>
      </c>
      <c r="H20" s="46">
        <v>0</v>
      </c>
      <c r="I20" s="46">
        <v>0</v>
      </c>
      <c r="J20" s="46" t="s">
        <v>23</v>
      </c>
      <c r="K20" s="46">
        <v>0.4</v>
      </c>
      <c r="M20" s="45"/>
      <c r="O20" s="45"/>
    </row>
    <row r="21" spans="1:23" x14ac:dyDescent="0.3">
      <c r="A21" s="45" t="s">
        <v>166</v>
      </c>
      <c r="F21" s="46">
        <v>0</v>
      </c>
      <c r="G21" s="46">
        <v>0</v>
      </c>
      <c r="H21" s="46">
        <v>0</v>
      </c>
      <c r="I21" s="46">
        <v>0</v>
      </c>
      <c r="J21" s="46" t="s">
        <v>23</v>
      </c>
      <c r="K21" s="46">
        <v>0.4</v>
      </c>
      <c r="M21" s="45"/>
      <c r="O21" s="45"/>
    </row>
    <row r="22" spans="1:23" x14ac:dyDescent="0.3">
      <c r="A22" s="45" t="s">
        <v>165</v>
      </c>
      <c r="F22" s="46" t="s">
        <v>23</v>
      </c>
      <c r="G22" s="46" t="s">
        <v>23</v>
      </c>
      <c r="H22" s="46" t="s">
        <v>23</v>
      </c>
      <c r="I22" s="46" t="s">
        <v>23</v>
      </c>
      <c r="J22" s="46">
        <v>24.24</v>
      </c>
      <c r="K22" s="46">
        <v>39.869999999999997</v>
      </c>
      <c r="M22" s="45"/>
      <c r="O22" s="45"/>
    </row>
    <row r="24" spans="1:23" x14ac:dyDescent="0.3">
      <c r="A24" s="47" t="s">
        <v>164</v>
      </c>
      <c r="B24" s="48">
        <v>365</v>
      </c>
      <c r="C24" s="48">
        <v>365</v>
      </c>
      <c r="D24" s="48">
        <v>365</v>
      </c>
      <c r="E24" s="48">
        <v>365</v>
      </c>
      <c r="F24" s="48">
        <v>365</v>
      </c>
      <c r="G24" s="48">
        <v>365</v>
      </c>
      <c r="H24" s="48">
        <v>365</v>
      </c>
      <c r="I24" s="48">
        <v>365</v>
      </c>
      <c r="J24" s="48">
        <v>365</v>
      </c>
      <c r="K24" s="48">
        <v>365</v>
      </c>
      <c r="M24" s="47"/>
      <c r="O24" s="47"/>
      <c r="Q24" s="47"/>
      <c r="S24" s="47"/>
      <c r="U24" s="47"/>
      <c r="W24" s="47"/>
    </row>
    <row r="25" spans="1:23" x14ac:dyDescent="0.3">
      <c r="A25" s="45" t="s">
        <v>163</v>
      </c>
      <c r="B25" s="46">
        <v>0.4</v>
      </c>
      <c r="C25" s="46">
        <v>0.41</v>
      </c>
      <c r="D25" s="46">
        <v>0.54</v>
      </c>
      <c r="E25" s="46">
        <v>0.75</v>
      </c>
      <c r="F25" s="46">
        <v>0.83</v>
      </c>
      <c r="G25" s="46">
        <v>0.73</v>
      </c>
      <c r="H25" s="46">
        <v>0.68</v>
      </c>
      <c r="I25" s="46">
        <v>0.62</v>
      </c>
      <c r="J25" s="46">
        <v>0.66</v>
      </c>
      <c r="K25" s="46">
        <v>0.68</v>
      </c>
      <c r="M25" s="45"/>
      <c r="O25" s="45"/>
      <c r="Q25" s="45"/>
      <c r="S25" s="45"/>
      <c r="U25" s="45"/>
      <c r="W25" s="45"/>
    </row>
    <row r="26" spans="1:23" x14ac:dyDescent="0.3">
      <c r="A26" s="45" t="s">
        <v>162</v>
      </c>
      <c r="B26" s="46">
        <v>8.91</v>
      </c>
      <c r="C26" s="46">
        <v>9.1300000000000008</v>
      </c>
      <c r="D26" s="46">
        <v>9.74</v>
      </c>
      <c r="E26" s="46">
        <v>8.68</v>
      </c>
      <c r="F26" s="46">
        <v>8.17</v>
      </c>
      <c r="G26" s="46">
        <v>7.42</v>
      </c>
      <c r="H26" s="46">
        <v>7.96</v>
      </c>
      <c r="I26" s="46">
        <v>7.42</v>
      </c>
      <c r="J26" s="46">
        <v>8.67</v>
      </c>
      <c r="K26" s="46">
        <v>9.94</v>
      </c>
      <c r="M26" s="45"/>
      <c r="O26" s="45"/>
      <c r="Q26" s="45"/>
      <c r="S26" s="45"/>
      <c r="U26" s="45"/>
      <c r="W26" s="45"/>
    </row>
    <row r="27" spans="1:23" x14ac:dyDescent="0.3">
      <c r="A27" s="45" t="s">
        <v>161</v>
      </c>
      <c r="B27" s="46">
        <v>6.44</v>
      </c>
      <c r="C27" s="46">
        <v>5.36</v>
      </c>
      <c r="D27" s="46">
        <v>5.2</v>
      </c>
      <c r="E27" s="46">
        <v>5.17</v>
      </c>
      <c r="F27" s="46">
        <v>4.93</v>
      </c>
      <c r="G27" s="46">
        <v>3.55</v>
      </c>
      <c r="H27" s="46">
        <v>3.39</v>
      </c>
      <c r="I27" s="46">
        <v>3.99</v>
      </c>
      <c r="J27" s="46">
        <v>4.79</v>
      </c>
      <c r="K27" s="46">
        <v>5.53</v>
      </c>
      <c r="M27" s="45"/>
      <c r="O27" s="45"/>
      <c r="Q27" s="45"/>
      <c r="S27" s="45"/>
      <c r="U27" s="45"/>
      <c r="W27" s="45"/>
    </row>
    <row r="28" spans="1:23" x14ac:dyDescent="0.3">
      <c r="A28" s="45" t="s">
        <v>160</v>
      </c>
      <c r="B28" s="46">
        <v>18.37</v>
      </c>
      <c r="C28" s="46">
        <v>16.29</v>
      </c>
      <c r="D28" s="46">
        <v>17.93</v>
      </c>
      <c r="E28" s="46">
        <v>17.75</v>
      </c>
      <c r="F28" s="46">
        <v>17.29</v>
      </c>
      <c r="G28" s="46">
        <v>17.12</v>
      </c>
      <c r="H28" s="46">
        <v>20.170000000000002</v>
      </c>
      <c r="I28" s="46">
        <v>19.97</v>
      </c>
      <c r="J28" s="46">
        <v>21.5</v>
      </c>
      <c r="K28" s="46">
        <v>20.22</v>
      </c>
      <c r="M28" s="45"/>
      <c r="O28" s="45"/>
      <c r="Q28" s="45"/>
      <c r="S28" s="45"/>
      <c r="U28" s="45"/>
      <c r="W28" s="45"/>
    </row>
    <row r="29" spans="1:23" x14ac:dyDescent="0.3">
      <c r="A29" s="45" t="s">
        <v>159</v>
      </c>
      <c r="B29" s="46">
        <v>16.16</v>
      </c>
      <c r="C29" s="46">
        <v>16.96</v>
      </c>
      <c r="D29" s="46">
        <v>16.32</v>
      </c>
      <c r="E29" s="46">
        <v>11.8</v>
      </c>
      <c r="F29" s="46">
        <v>11.17</v>
      </c>
      <c r="G29" s="46">
        <v>10.7</v>
      </c>
      <c r="H29" s="46">
        <v>12.97</v>
      </c>
      <c r="I29" s="46">
        <v>13.58</v>
      </c>
      <c r="J29" s="46">
        <v>11.83</v>
      </c>
      <c r="K29" s="46">
        <v>11.3</v>
      </c>
      <c r="M29" s="45"/>
      <c r="O29" s="45"/>
      <c r="Q29" s="45"/>
      <c r="S29" s="45"/>
      <c r="U29" s="45"/>
      <c r="W29" s="45"/>
    </row>
    <row r="30" spans="1:23" x14ac:dyDescent="0.3">
      <c r="A30" s="45" t="s">
        <v>158</v>
      </c>
      <c r="B30" s="46">
        <v>7.99</v>
      </c>
      <c r="C30" s="46">
        <v>8.9700000000000006</v>
      </c>
      <c r="D30" s="46">
        <v>8.68</v>
      </c>
      <c r="E30" s="46">
        <v>7.7</v>
      </c>
      <c r="F30" s="46">
        <v>9.07</v>
      </c>
      <c r="G30" s="46">
        <v>7.67</v>
      </c>
      <c r="H30" s="46">
        <v>6.74</v>
      </c>
      <c r="I30" s="46">
        <v>6.71</v>
      </c>
      <c r="J30" s="46">
        <v>8.49</v>
      </c>
      <c r="K30" s="46">
        <v>9.84</v>
      </c>
      <c r="M30" s="45"/>
      <c r="O30" s="45"/>
      <c r="Q30" s="45"/>
      <c r="S30" s="45"/>
      <c r="U30" s="45"/>
      <c r="W30" s="45"/>
    </row>
    <row r="31" spans="1:23" x14ac:dyDescent="0.3">
      <c r="A31" s="45" t="s">
        <v>157</v>
      </c>
      <c r="B31" s="46">
        <v>3.14</v>
      </c>
      <c r="C31" s="46">
        <v>4.1399999999999997</v>
      </c>
      <c r="D31" s="46">
        <v>4.96</v>
      </c>
      <c r="E31" s="46">
        <v>4.1900000000000004</v>
      </c>
      <c r="F31" s="46">
        <v>5.47</v>
      </c>
      <c r="G31" s="46">
        <v>4.41</v>
      </c>
      <c r="H31" s="46">
        <v>3.68</v>
      </c>
      <c r="I31" s="46">
        <v>4.38</v>
      </c>
      <c r="J31" s="46">
        <v>5.52</v>
      </c>
      <c r="K31" s="46">
        <v>4.29</v>
      </c>
      <c r="M31" s="45"/>
      <c r="O31" s="45"/>
      <c r="Q31" s="45"/>
      <c r="S31" s="45"/>
      <c r="U31" s="45"/>
      <c r="W31" s="45"/>
    </row>
    <row r="33" spans="1:23" x14ac:dyDescent="0.3">
      <c r="A33" s="53" t="s">
        <v>182</v>
      </c>
      <c r="B33" s="44">
        <f>+B$24/B26</f>
        <v>40.9652076318743</v>
      </c>
      <c r="C33" s="44">
        <f t="shared" ref="C33:K34" si="0">+C$24/C26</f>
        <v>39.978094194961663</v>
      </c>
      <c r="D33" s="44">
        <f t="shared" si="0"/>
        <v>37.474332648870636</v>
      </c>
      <c r="E33" s="44">
        <f t="shared" si="0"/>
        <v>42.05069124423963</v>
      </c>
      <c r="F33" s="44">
        <f t="shared" si="0"/>
        <v>44.675642594859241</v>
      </c>
      <c r="G33" s="44">
        <f t="shared" si="0"/>
        <v>49.191374663072779</v>
      </c>
      <c r="H33" s="44">
        <f t="shared" si="0"/>
        <v>45.854271356783919</v>
      </c>
      <c r="I33" s="44">
        <f t="shared" si="0"/>
        <v>49.191374663072779</v>
      </c>
      <c r="J33" s="44">
        <f t="shared" si="0"/>
        <v>42.099192618223761</v>
      </c>
      <c r="K33" s="44">
        <f t="shared" si="0"/>
        <v>36.720321931589538</v>
      </c>
    </row>
    <row r="34" spans="1:23" x14ac:dyDescent="0.3">
      <c r="A34" s="53" t="s">
        <v>183</v>
      </c>
      <c r="B34" s="44">
        <f>+B$24/B27</f>
        <v>56.677018633540371</v>
      </c>
      <c r="C34" s="44">
        <f t="shared" si="0"/>
        <v>68.097014925373131</v>
      </c>
      <c r="D34" s="44">
        <f t="shared" si="0"/>
        <v>70.192307692307693</v>
      </c>
      <c r="E34" s="44">
        <f t="shared" si="0"/>
        <v>70.599613152804636</v>
      </c>
      <c r="F34" s="44">
        <f t="shared" si="0"/>
        <v>74.03651115618662</v>
      </c>
      <c r="G34" s="44">
        <f t="shared" si="0"/>
        <v>102.8169014084507</v>
      </c>
      <c r="H34" s="44">
        <f t="shared" si="0"/>
        <v>107.66961651917404</v>
      </c>
      <c r="I34" s="44">
        <f t="shared" si="0"/>
        <v>91.478696741854634</v>
      </c>
      <c r="J34" s="44">
        <f t="shared" si="0"/>
        <v>76.200417536534445</v>
      </c>
      <c r="K34" s="44">
        <f t="shared" si="0"/>
        <v>66.003616636528022</v>
      </c>
    </row>
    <row r="35" spans="1:23" x14ac:dyDescent="0.3">
      <c r="A35" s="53" t="s">
        <v>184</v>
      </c>
      <c r="B35" s="44">
        <f>+B$24/B28</f>
        <v>19.869352204681544</v>
      </c>
      <c r="C35" s="44">
        <f t="shared" ref="C35:K35" si="1">+C$24/C28</f>
        <v>22.406384284837326</v>
      </c>
      <c r="D35" s="44">
        <f t="shared" si="1"/>
        <v>20.356943669827107</v>
      </c>
      <c r="E35" s="44">
        <f t="shared" si="1"/>
        <v>20.56338028169014</v>
      </c>
      <c r="F35" s="44">
        <f t="shared" si="1"/>
        <v>21.110468478889533</v>
      </c>
      <c r="G35" s="44">
        <f t="shared" si="1"/>
        <v>21.320093457943923</v>
      </c>
      <c r="H35" s="44">
        <f t="shared" si="1"/>
        <v>18.096182449181953</v>
      </c>
      <c r="I35" s="44">
        <f t="shared" si="1"/>
        <v>18.277416124186281</v>
      </c>
      <c r="J35" s="44">
        <f t="shared" si="1"/>
        <v>16.976744186046513</v>
      </c>
      <c r="K35" s="44">
        <f t="shared" si="1"/>
        <v>18.051434223541051</v>
      </c>
    </row>
    <row r="36" spans="1:23" x14ac:dyDescent="0.3">
      <c r="A36" s="53" t="s">
        <v>185</v>
      </c>
      <c r="B36" s="44">
        <f>+B$24/B29</f>
        <v>22.586633663366335</v>
      </c>
      <c r="C36" s="44">
        <f t="shared" ref="C36:K36" si="2">+C$24/C29</f>
        <v>21.52122641509434</v>
      </c>
      <c r="D36" s="44">
        <f t="shared" si="2"/>
        <v>22.365196078431371</v>
      </c>
      <c r="E36" s="44">
        <f t="shared" si="2"/>
        <v>30.932203389830505</v>
      </c>
      <c r="F36" s="44">
        <f t="shared" si="2"/>
        <v>32.676812891674125</v>
      </c>
      <c r="G36" s="44">
        <f t="shared" si="2"/>
        <v>34.112149532710283</v>
      </c>
      <c r="H36" s="44">
        <f t="shared" si="2"/>
        <v>28.141865844255975</v>
      </c>
      <c r="I36" s="44">
        <f t="shared" si="2"/>
        <v>26.877761413843889</v>
      </c>
      <c r="J36" s="44">
        <f t="shared" si="2"/>
        <v>30.853761622992391</v>
      </c>
      <c r="K36" s="44">
        <f t="shared" si="2"/>
        <v>32.30088495575221</v>
      </c>
    </row>
    <row r="38" spans="1:23" x14ac:dyDescent="0.3">
      <c r="A38" s="53" t="s">
        <v>186</v>
      </c>
      <c r="B38" s="44">
        <f>+B33+B34-B35-B36</f>
        <v>55.186240397366795</v>
      </c>
      <c r="C38" s="44">
        <f t="shared" ref="C38:K38" si="3">+C33+C34-C35-C36</f>
        <v>64.14749842040311</v>
      </c>
      <c r="D38" s="44">
        <f t="shared" si="3"/>
        <v>64.944500592919852</v>
      </c>
      <c r="E38" s="44">
        <f t="shared" si="3"/>
        <v>61.154720725523617</v>
      </c>
      <c r="F38" s="44">
        <f t="shared" si="3"/>
        <v>64.924872380482213</v>
      </c>
      <c r="G38" s="44">
        <f t="shared" si="3"/>
        <v>96.57603308086928</v>
      </c>
      <c r="H38" s="44">
        <f t="shared" si="3"/>
        <v>107.28583958252004</v>
      </c>
      <c r="I38" s="44">
        <f t="shared" si="3"/>
        <v>95.514893866897225</v>
      </c>
      <c r="J38" s="44">
        <f t="shared" si="3"/>
        <v>70.469104345719288</v>
      </c>
      <c r="K38" s="44">
        <f t="shared" si="3"/>
        <v>52.3716193888243</v>
      </c>
    </row>
    <row r="39" spans="1:23" x14ac:dyDescent="0.3">
      <c r="A39" s="53"/>
    </row>
    <row r="40" spans="1:23" x14ac:dyDescent="0.3">
      <c r="A40" s="53" t="s">
        <v>187</v>
      </c>
      <c r="B40" s="54">
        <f>+B24/B25</f>
        <v>912.5</v>
      </c>
      <c r="C40" s="54">
        <f t="shared" ref="C40:K40" si="4">+C24/C25</f>
        <v>890.2439024390244</v>
      </c>
      <c r="D40" s="54">
        <f t="shared" si="4"/>
        <v>675.92592592592587</v>
      </c>
      <c r="E40" s="54">
        <f t="shared" si="4"/>
        <v>486.66666666666669</v>
      </c>
      <c r="F40" s="54">
        <f t="shared" si="4"/>
        <v>439.75903614457832</v>
      </c>
      <c r="G40" s="54">
        <f t="shared" si="4"/>
        <v>500</v>
      </c>
      <c r="H40" s="54">
        <f t="shared" si="4"/>
        <v>536.76470588235293</v>
      </c>
      <c r="I40" s="54">
        <f t="shared" si="4"/>
        <v>588.70967741935488</v>
      </c>
      <c r="J40" s="54">
        <f t="shared" si="4"/>
        <v>553.030303030303</v>
      </c>
      <c r="K40" s="54">
        <f t="shared" si="4"/>
        <v>536.76470588235293</v>
      </c>
    </row>
    <row r="42" spans="1:23" x14ac:dyDescent="0.3">
      <c r="A42" s="47" t="s">
        <v>156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M42" s="47"/>
      <c r="O42" s="47"/>
      <c r="Q42" s="47"/>
      <c r="S42" s="47"/>
      <c r="U42" s="47"/>
      <c r="W42" s="47"/>
    </row>
    <row r="43" spans="1:23" x14ac:dyDescent="0.3">
      <c r="A43" s="45" t="s">
        <v>155</v>
      </c>
      <c r="B43" s="46">
        <v>1.1000000000000001</v>
      </c>
      <c r="C43" s="46">
        <v>1</v>
      </c>
      <c r="D43" s="46">
        <v>0.86</v>
      </c>
      <c r="E43" s="46">
        <v>0.32</v>
      </c>
      <c r="F43" s="46">
        <v>0.47</v>
      </c>
      <c r="G43" s="46">
        <v>0.24</v>
      </c>
      <c r="H43" s="46">
        <v>0.31</v>
      </c>
      <c r="I43" s="46">
        <v>0.51</v>
      </c>
      <c r="J43" s="46">
        <v>1.1599999999999999</v>
      </c>
      <c r="K43" s="46">
        <v>1.33</v>
      </c>
      <c r="M43" s="45"/>
      <c r="O43" s="45"/>
      <c r="Q43" s="45"/>
      <c r="S43" s="45"/>
      <c r="U43" s="45"/>
      <c r="W43" s="45"/>
    </row>
    <row r="44" spans="1:23" x14ac:dyDescent="0.3">
      <c r="A44" s="45" t="s">
        <v>154</v>
      </c>
      <c r="B44" s="46">
        <v>9.3699999999999992</v>
      </c>
      <c r="C44" s="46">
        <v>9.4600000000000009</v>
      </c>
      <c r="D44" s="46">
        <v>3.37</v>
      </c>
      <c r="E44" s="46">
        <v>3.68</v>
      </c>
      <c r="F44" s="46">
        <v>4.04</v>
      </c>
      <c r="G44" s="46">
        <v>4.3600000000000003</v>
      </c>
      <c r="H44" s="46">
        <v>4.3099999999999996</v>
      </c>
      <c r="I44" s="46">
        <v>4.8899999999999997</v>
      </c>
      <c r="J44" s="46">
        <v>5.31</v>
      </c>
      <c r="K44" s="46">
        <v>5.05</v>
      </c>
      <c r="M44" s="45"/>
      <c r="O44" s="45"/>
      <c r="Q44" s="45"/>
      <c r="S44" s="45"/>
      <c r="U44" s="45"/>
      <c r="W44" s="45"/>
    </row>
  </sheetData>
  <printOptions gridLinesSet="0"/>
  <pageMargins left="0.75" right="0.75" top="1" bottom="1" header="0.5" footer="0.5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Cash analysis</vt:lpstr>
      <vt:lpstr>Select Ratio Illustration</vt:lpstr>
      <vt:lpstr>Graham Analysis</vt:lpstr>
      <vt:lpstr>Altman Illustration</vt:lpstr>
      <vt:lpstr>Altman Z-Score</vt:lpstr>
      <vt:lpstr>Income statement (10 years)</vt:lpstr>
      <vt:lpstr>Balance sheet (10 years)</vt:lpstr>
      <vt:lpstr>Ratios (10 years)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Arguello</dc:creator>
  <cp:lastModifiedBy>Javier Arguello</cp:lastModifiedBy>
  <cp:lastPrinted>2016-08-25T03:43:38Z</cp:lastPrinted>
  <dcterms:created xsi:type="dcterms:W3CDTF">2016-08-23T23:15:32Z</dcterms:created>
  <dcterms:modified xsi:type="dcterms:W3CDTF">2016-08-25T17:26:48Z</dcterms:modified>
</cp:coreProperties>
</file>