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inancial metrics" sheetId="1" r:id="rId1"/>
    <sheet name="tenant info" sheetId="5" r:id="rId2"/>
  </sheets>
  <calcPr calcId="145621"/>
</workbook>
</file>

<file path=xl/calcChain.xml><?xml version="1.0" encoding="utf-8"?>
<calcChain xmlns="http://schemas.openxmlformats.org/spreadsheetml/2006/main">
  <c r="H20" i="5" l="1"/>
  <c r="F20" i="5"/>
  <c r="C54" i="1"/>
  <c r="B54" i="1"/>
  <c r="F17" i="5"/>
  <c r="H17" i="5"/>
  <c r="D37" i="1"/>
  <c r="D31" i="1"/>
  <c r="D30" i="1"/>
  <c r="D33" i="1"/>
  <c r="C31" i="1"/>
  <c r="C21" i="1"/>
  <c r="B19" i="1"/>
  <c r="B20" i="1" s="1"/>
  <c r="B52" i="1" s="1"/>
  <c r="C19" i="1"/>
  <c r="C20" i="1" s="1"/>
  <c r="C53" i="1" s="1"/>
  <c r="B40" i="1"/>
  <c r="B48" i="1" s="1"/>
  <c r="C40" i="1"/>
  <c r="B47" i="1"/>
  <c r="B17" i="1"/>
  <c r="B45" i="1" s="1"/>
  <c r="C17" i="1"/>
  <c r="C45" i="1" s="1"/>
  <c r="C30" i="1"/>
  <c r="C33" i="1"/>
  <c r="B33" i="1"/>
  <c r="B31" i="1"/>
  <c r="B44" i="1"/>
  <c r="C44" i="1"/>
  <c r="B9" i="1"/>
  <c r="B10" i="1" s="1"/>
  <c r="B11" i="1"/>
  <c r="B12" i="1" s="1"/>
  <c r="C11" i="1"/>
  <c r="C12" i="1" s="1"/>
  <c r="C9" i="1"/>
  <c r="C10" i="1" s="1"/>
  <c r="B4" i="1"/>
  <c r="C4" i="1"/>
  <c r="B5" i="1"/>
  <c r="B7" i="1" s="1"/>
  <c r="C5" i="1"/>
  <c r="C7" i="1" s="1"/>
  <c r="C13" i="1" l="1"/>
  <c r="D48" i="1"/>
  <c r="B53" i="1"/>
  <c r="B13" i="1"/>
  <c r="C52" i="1"/>
  <c r="D34" i="1"/>
  <c r="D46" i="1" s="1"/>
  <c r="C34" i="1"/>
  <c r="C46" i="1" s="1"/>
  <c r="C48" i="1"/>
  <c r="C51" i="1"/>
  <c r="B51" i="1"/>
  <c r="C47" i="1"/>
  <c r="B34" i="1"/>
  <c r="B46" i="1" s="1"/>
</calcChain>
</file>

<file path=xl/sharedStrings.xml><?xml version="1.0" encoding="utf-8"?>
<sst xmlns="http://schemas.openxmlformats.org/spreadsheetml/2006/main" count="136" uniqueCount="112">
  <si>
    <t>SBRA</t>
  </si>
  <si>
    <t>OHI</t>
  </si>
  <si>
    <t>Financial Metrics</t>
  </si>
  <si>
    <t>million</t>
  </si>
  <si>
    <t>closing price, Nov. 16, 2017</t>
  </si>
  <si>
    <t>million shares</t>
  </si>
  <si>
    <t># shares, 2017 Q3 (per 10-Q)</t>
  </si>
  <si>
    <t># shares, 2016 Q4 (per 10-K)</t>
  </si>
  <si>
    <t>computed market cap, common</t>
  </si>
  <si>
    <t>2017 dividends per share</t>
  </si>
  <si>
    <t>2016 dividends per share</t>
  </si>
  <si>
    <t>2017 div yield %, today's price</t>
  </si>
  <si>
    <t>2016 div yield %, today's price</t>
  </si>
  <si>
    <t>Total operating revenues</t>
  </si>
  <si>
    <t>Rental income</t>
  </si>
  <si>
    <t>% rent income to total revenues</t>
  </si>
  <si>
    <t>Sabra</t>
  </si>
  <si>
    <t>Omega</t>
  </si>
  <si>
    <t>Depreciation &amp; amortization</t>
  </si>
  <si>
    <t>Other</t>
  </si>
  <si>
    <t>Total OpEx</t>
  </si>
  <si>
    <t>Interest expense</t>
  </si>
  <si>
    <t>Impairments/provisions</t>
  </si>
  <si>
    <t>OpEx ratio</t>
  </si>
  <si>
    <t>Real estate investment, gross</t>
  </si>
  <si>
    <t>Revenues</t>
  </si>
  <si>
    <t>Expenses</t>
  </si>
  <si>
    <t>Assets</t>
  </si>
  <si>
    <t>All P&amp;L figures for 9-months ended Sep. 30, 2017</t>
  </si>
  <si>
    <t>as of 9/30/2017</t>
  </si>
  <si>
    <t>As of 9/30/2017</t>
  </si>
  <si>
    <t>Other financials</t>
  </si>
  <si>
    <t>Distributions to OP unit holders</t>
  </si>
  <si>
    <t>Total distributions</t>
  </si>
  <si>
    <t>Dividends paid, common + pref</t>
  </si>
  <si>
    <t>FFO / revenues</t>
  </si>
  <si>
    <t>Distributions / FFO</t>
  </si>
  <si>
    <t>Unsecured borrowings</t>
  </si>
  <si>
    <t>Other borrowings, combined</t>
  </si>
  <si>
    <t>balance sheet borrowings</t>
  </si>
  <si>
    <t>Total debt</t>
  </si>
  <si>
    <t>% unsecured debt / all debt</t>
  </si>
  <si>
    <t>debt to equity</t>
  </si>
  <si>
    <t>Total equity</t>
  </si>
  <si>
    <t>Rent income yield, annualized</t>
  </si>
  <si>
    <t>Impairment direct financing leases</t>
  </si>
  <si>
    <t>w/out imp</t>
  </si>
  <si>
    <t>Annualized rental income divided by gross real estate investment asset</t>
  </si>
  <si>
    <t>Sabra Health Care</t>
  </si>
  <si>
    <t>All facilities</t>
  </si>
  <si>
    <t>2017Q3</t>
  </si>
  <si>
    <t>Skilled nursing/transitional care</t>
  </si>
  <si>
    <t>Occupancy Trends, 12-mo ended (per 10-K and Q3 supplement)</t>
  </si>
  <si>
    <t>2016Q4</t>
  </si>
  <si>
    <t>Senior housing - leased</t>
  </si>
  <si>
    <t>Omega Healthcare</t>
  </si>
  <si>
    <t>Tenant/Occupancy Review</t>
  </si>
  <si>
    <t>Top 10 Tenants</t>
  </si>
  <si>
    <t>Genesis Healthcare</t>
  </si>
  <si>
    <t>% cash NOI</t>
  </si>
  <si>
    <t>% contrac rent</t>
  </si>
  <si>
    <t>Ciena</t>
  </si>
  <si>
    <t>CommuniCare</t>
  </si>
  <si>
    <t>Signature</t>
  </si>
  <si>
    <t>source: quarterly supplements</t>
  </si>
  <si>
    <t>Genesis</t>
  </si>
  <si>
    <t>Orianna (fka Ark)</t>
  </si>
  <si>
    <t>Saber</t>
  </si>
  <si>
    <t>Maplewood</t>
  </si>
  <si>
    <t>HHC</t>
  </si>
  <si>
    <t>Guardian</t>
  </si>
  <si>
    <t>Diversicare</t>
  </si>
  <si>
    <t>Senior Care Centers</t>
  </si>
  <si>
    <t>Signature Healthcare</t>
  </si>
  <si>
    <t>Avamere Family of Co</t>
  </si>
  <si>
    <t>Holiday AL Holdings</t>
  </si>
  <si>
    <t>Signature Behavioral</t>
  </si>
  <si>
    <t>Liquidity related metrics</t>
  </si>
  <si>
    <t>Computed operating metrics</t>
  </si>
  <si>
    <t>2017 maturities</t>
  </si>
  <si>
    <t>2018 maturities</t>
  </si>
  <si>
    <t>2019 maturities</t>
  </si>
  <si>
    <t>2020 maturities</t>
  </si>
  <si>
    <t>2021 maturities</t>
  </si>
  <si>
    <t>FFO (9-mo ended)</t>
  </si>
  <si>
    <t>For Omega, using adjusted FFO without leasing impairment</t>
  </si>
  <si>
    <t>debt burden to annualized FFO</t>
  </si>
  <si>
    <t>FFO to interest expense</t>
  </si>
  <si>
    <t>Maturities</t>
  </si>
  <si>
    <t>North American Health</t>
  </si>
  <si>
    <t>NMS Healthcare</t>
  </si>
  <si>
    <t>Magnolia Health Sys</t>
  </si>
  <si>
    <t>McGuire Group</t>
  </si>
  <si>
    <t>Other 67 operators</t>
  </si>
  <si>
    <t>EBITDAR coverage</t>
  </si>
  <si>
    <t>Operator/Tenant</t>
  </si>
  <si>
    <t>Per Sabra 2017Q3 supplement</t>
  </si>
  <si>
    <t>million shares.  Sabra merged with Care Capital</t>
  </si>
  <si>
    <t>Omega (OHI)</t>
  </si>
  <si>
    <t>Sabra (SBRA)</t>
  </si>
  <si>
    <t>Top 5 concentration</t>
  </si>
  <si>
    <t>Corporate rating</t>
  </si>
  <si>
    <t>Unsecured debt rating - SP</t>
  </si>
  <si>
    <t>Unsecured debt rating - Moody's</t>
  </si>
  <si>
    <t>BBB-</t>
  </si>
  <si>
    <t>Baa3</t>
  </si>
  <si>
    <t>n/a</t>
  </si>
  <si>
    <t>BB+</t>
  </si>
  <si>
    <t>stable outlook</t>
  </si>
  <si>
    <t>Ba1</t>
  </si>
  <si>
    <t>(Ba1 is one scale below Baa3 under Moody's long-term debt rating scale)</t>
  </si>
  <si>
    <t>2017/2016 dividend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</si>
</sst>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0.0%"/>
    <numFmt numFmtId="172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8" fontId="0" fillId="0" borderId="0" xfId="1" applyNumberFormat="1" applyFont="1"/>
    <xf numFmtId="169" fontId="0" fillId="0" borderId="0" xfId="1" applyNumberFormat="1" applyFont="1"/>
    <xf numFmtId="0" fontId="2" fillId="0" borderId="1" xfId="0" applyFont="1" applyBorder="1" applyAlignment="1">
      <alignment horizontal="center"/>
    </xf>
    <xf numFmtId="44" fontId="0" fillId="0" borderId="0" xfId="2" applyFont="1"/>
    <xf numFmtId="170" fontId="0" fillId="0" borderId="0" xfId="3" applyNumberFormat="1" applyFont="1"/>
    <xf numFmtId="172" fontId="0" fillId="0" borderId="0" xfId="2" applyNumberFormat="1" applyFont="1"/>
    <xf numFmtId="0" fontId="0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0" fillId="2" borderId="0" xfId="0" applyFill="1"/>
    <xf numFmtId="170" fontId="0" fillId="2" borderId="0" xfId="3" applyNumberFormat="1" applyFont="1" applyFill="1"/>
    <xf numFmtId="169" fontId="0" fillId="0" borderId="0" xfId="1" applyNumberFormat="1" applyFont="1" applyBorder="1" applyAlignment="1">
      <alignment horizontal="center"/>
    </xf>
    <xf numFmtId="169" fontId="0" fillId="0" borderId="1" xfId="1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9" fontId="0" fillId="0" borderId="0" xfId="3" applyNumberFormat="1" applyFont="1"/>
    <xf numFmtId="169" fontId="0" fillId="0" borderId="1" xfId="1" applyNumberFormat="1" applyFont="1" applyBorder="1"/>
    <xf numFmtId="169" fontId="3" fillId="0" borderId="0" xfId="1" applyNumberFormat="1" applyFont="1"/>
    <xf numFmtId="172" fontId="0" fillId="0" borderId="0" xfId="0" applyNumberForma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/>
    <xf numFmtId="168" fontId="0" fillId="2" borderId="0" xfId="0" applyNumberFormat="1" applyFill="1"/>
    <xf numFmtId="0" fontId="0" fillId="3" borderId="0" xfId="0" applyFill="1"/>
    <xf numFmtId="170" fontId="0" fillId="0" borderId="0" xfId="0" applyNumberFormat="1"/>
    <xf numFmtId="170" fontId="3" fillId="0" borderId="1" xfId="3" applyNumberFormat="1" applyFont="1" applyBorder="1"/>
    <xf numFmtId="0" fontId="4" fillId="0" borderId="1" xfId="0" applyFont="1" applyBorder="1" applyAlignment="1">
      <alignment horizontal="center" wrapText="1"/>
    </xf>
    <xf numFmtId="0" fontId="3" fillId="0" borderId="0" xfId="0" applyFont="1" applyBorder="1"/>
    <xf numFmtId="0" fontId="3" fillId="2" borderId="0" xfId="0" applyFont="1" applyFill="1"/>
    <xf numFmtId="170" fontId="3" fillId="2" borderId="0" xfId="0" applyNumberFormat="1" applyFont="1" applyFill="1"/>
    <xf numFmtId="0" fontId="0" fillId="2" borderId="0" xfId="0" applyFill="1" applyAlignment="1">
      <alignment horizontal="center"/>
    </xf>
    <xf numFmtId="10" fontId="0" fillId="2" borderId="0" xfId="3" applyNumberFormat="1" applyFont="1" applyFill="1"/>
    <xf numFmtId="10" fontId="2" fillId="0" borderId="0" xfId="3" applyNumberFormat="1" applyFont="1"/>
    <xf numFmtId="44" fontId="0" fillId="2" borderId="0" xfId="2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activeCell="C26" sqref="C26"/>
    </sheetView>
  </sheetViews>
  <sheetFormatPr defaultRowHeight="14.4" x14ac:dyDescent="0.3"/>
  <cols>
    <col min="1" max="1" width="28.88671875" customWidth="1"/>
    <col min="2" max="4" width="12.5546875" customWidth="1"/>
  </cols>
  <sheetData>
    <row r="1" spans="1:4" x14ac:dyDescent="0.3">
      <c r="A1" s="1" t="s">
        <v>2</v>
      </c>
    </row>
    <row r="2" spans="1:4" x14ac:dyDescent="0.3">
      <c r="A2" s="1"/>
    </row>
    <row r="3" spans="1:4" x14ac:dyDescent="0.3">
      <c r="B3" s="5" t="s">
        <v>99</v>
      </c>
      <c r="C3" s="5" t="s">
        <v>98</v>
      </c>
    </row>
    <row r="4" spans="1:4" x14ac:dyDescent="0.3">
      <c r="A4" t="s">
        <v>7</v>
      </c>
      <c r="B4" s="3">
        <f>65285614/1000000</f>
        <v>65.285613999999995</v>
      </c>
      <c r="C4" s="3">
        <f>196743251/1000000</f>
        <v>196.74325099999999</v>
      </c>
      <c r="D4" s="10" t="s">
        <v>97</v>
      </c>
    </row>
    <row r="5" spans="1:4" x14ac:dyDescent="0.3">
      <c r="A5" t="s">
        <v>6</v>
      </c>
      <c r="B5" s="3">
        <f>178232213/1000000</f>
        <v>178.232213</v>
      </c>
      <c r="C5" s="3">
        <f>198073305/1000000</f>
        <v>198.073305</v>
      </c>
      <c r="D5" s="10" t="s">
        <v>5</v>
      </c>
    </row>
    <row r="6" spans="1:4" x14ac:dyDescent="0.3">
      <c r="A6" s="13" t="s">
        <v>4</v>
      </c>
      <c r="B6" s="36">
        <v>19.05</v>
      </c>
      <c r="C6" s="36">
        <v>27.22</v>
      </c>
    </row>
    <row r="7" spans="1:4" x14ac:dyDescent="0.3">
      <c r="A7" t="s">
        <v>8</v>
      </c>
      <c r="B7" s="8">
        <f>B5*B6</f>
        <v>3395.3236576500003</v>
      </c>
      <c r="C7" s="8">
        <f>C5*C6</f>
        <v>5391.5553620999999</v>
      </c>
      <c r="D7" s="10" t="s">
        <v>3</v>
      </c>
    </row>
    <row r="8" spans="1:4" x14ac:dyDescent="0.3">
      <c r="B8" s="6"/>
      <c r="C8" s="6"/>
    </row>
    <row r="9" spans="1:4" x14ac:dyDescent="0.3">
      <c r="A9" t="s">
        <v>9</v>
      </c>
      <c r="B9" s="6">
        <f>0.42+0.43+0.3599+0.5201</f>
        <v>1.73</v>
      </c>
      <c r="C9" s="6">
        <f>0.65+0.64+0.63+0.62</f>
        <v>2.54</v>
      </c>
    </row>
    <row r="10" spans="1:4" x14ac:dyDescent="0.3">
      <c r="A10" s="13" t="s">
        <v>11</v>
      </c>
      <c r="B10" s="34">
        <f>B9/B6</f>
        <v>9.0813648293963253E-2</v>
      </c>
      <c r="C10" s="34">
        <f>C9/C6</f>
        <v>9.3313739897134471E-2</v>
      </c>
    </row>
    <row r="11" spans="1:4" x14ac:dyDescent="0.3">
      <c r="A11" t="s">
        <v>10</v>
      </c>
      <c r="B11" s="6">
        <f>0.41+0.42+0.42+0.42</f>
        <v>1.67</v>
      </c>
      <c r="C11" s="6">
        <f>0.57+0.58+0.6+0.61</f>
        <v>2.36</v>
      </c>
    </row>
    <row r="12" spans="1:4" x14ac:dyDescent="0.3">
      <c r="A12" s="13" t="s">
        <v>12</v>
      </c>
      <c r="B12" s="34">
        <f>B11/B6</f>
        <v>8.7664041994750655E-2</v>
      </c>
      <c r="C12" s="34">
        <f>C11/C6</f>
        <v>8.6700955180014694E-2</v>
      </c>
    </row>
    <row r="13" spans="1:4" x14ac:dyDescent="0.3">
      <c r="A13" s="1" t="s">
        <v>111</v>
      </c>
      <c r="B13" s="35">
        <f>B9/B11-1</f>
        <v>3.5928143712574911E-2</v>
      </c>
      <c r="C13" s="35">
        <f>C9/C11-1</f>
        <v>7.6271186440677985E-2</v>
      </c>
    </row>
    <row r="14" spans="1:4" x14ac:dyDescent="0.3">
      <c r="B14" s="6"/>
      <c r="C14" s="6"/>
    </row>
    <row r="15" spans="1:4" x14ac:dyDescent="0.3">
      <c r="A15" s="10" t="s">
        <v>30</v>
      </c>
      <c r="B15" s="5" t="s">
        <v>99</v>
      </c>
      <c r="C15" s="5" t="s">
        <v>98</v>
      </c>
    </row>
    <row r="16" spans="1:4" x14ac:dyDescent="0.3">
      <c r="A16" s="12" t="s">
        <v>27</v>
      </c>
      <c r="B16" s="11"/>
      <c r="C16" s="11"/>
    </row>
    <row r="17" spans="1:5" x14ac:dyDescent="0.3">
      <c r="A17" t="s">
        <v>24</v>
      </c>
      <c r="B17" s="8">
        <f>5972.785+336.689</f>
        <v>6309.4740000000002</v>
      </c>
      <c r="C17" s="8">
        <f>7977.043</f>
        <v>7977.0429999999997</v>
      </c>
    </row>
    <row r="18" spans="1:5" x14ac:dyDescent="0.3">
      <c r="A18" t="s">
        <v>37</v>
      </c>
      <c r="B18" s="15">
        <v>1305.9960000000001</v>
      </c>
      <c r="C18" s="15">
        <v>3322.8879999999999</v>
      </c>
      <c r="D18" s="10" t="s">
        <v>39</v>
      </c>
    </row>
    <row r="19" spans="1:5" x14ac:dyDescent="0.3">
      <c r="A19" t="s">
        <v>38</v>
      </c>
      <c r="B19" s="16">
        <f>257.571+251+1190.887</f>
        <v>1699.4580000000001</v>
      </c>
      <c r="C19" s="16">
        <f>53.419+903.221+365</f>
        <v>1321.6399999999999</v>
      </c>
      <c r="D19" s="10" t="s">
        <v>39</v>
      </c>
    </row>
    <row r="20" spans="1:5" x14ac:dyDescent="0.3">
      <c r="A20" s="10" t="s">
        <v>40</v>
      </c>
      <c r="B20" s="17">
        <f>SUM(B18:B19)</f>
        <v>3005.4540000000002</v>
      </c>
      <c r="C20" s="17">
        <f>SUM(C18:C19)</f>
        <v>4644.5280000000002</v>
      </c>
    </row>
    <row r="21" spans="1:5" x14ac:dyDescent="0.3">
      <c r="A21" t="s">
        <v>43</v>
      </c>
      <c r="B21" s="4">
        <v>3371.8290000000002</v>
      </c>
      <c r="C21" s="4">
        <f>3942.839</f>
        <v>3942.8389999999999</v>
      </c>
    </row>
    <row r="22" spans="1:5" x14ac:dyDescent="0.3">
      <c r="B22" s="11"/>
      <c r="C22" s="11"/>
    </row>
    <row r="23" spans="1:5" x14ac:dyDescent="0.3">
      <c r="A23" s="10" t="s">
        <v>28</v>
      </c>
      <c r="B23" s="11"/>
      <c r="C23" s="11"/>
      <c r="D23" s="11" t="s">
        <v>17</v>
      </c>
    </row>
    <row r="24" spans="1:5" x14ac:dyDescent="0.3">
      <c r="A24" s="12" t="s">
        <v>25</v>
      </c>
      <c r="B24" s="5" t="s">
        <v>16</v>
      </c>
      <c r="C24" s="5" t="s">
        <v>17</v>
      </c>
      <c r="D24" s="5" t="s">
        <v>46</v>
      </c>
    </row>
    <row r="25" spans="1:5" x14ac:dyDescent="0.3">
      <c r="A25" t="s">
        <v>13</v>
      </c>
      <c r="B25" s="8">
        <v>239.17500000000001</v>
      </c>
      <c r="C25" s="8">
        <v>687.17899999999997</v>
      </c>
      <c r="E25" s="10" t="s">
        <v>3</v>
      </c>
    </row>
    <row r="26" spans="1:5" x14ac:dyDescent="0.3">
      <c r="A26" t="s">
        <v>14</v>
      </c>
      <c r="B26" s="4">
        <v>213.273</v>
      </c>
      <c r="C26" s="4">
        <v>580.59699999999998</v>
      </c>
    </row>
    <row r="27" spans="1:5" ht="9" customHeight="1" x14ac:dyDescent="0.3">
      <c r="B27" s="7"/>
      <c r="C27" s="7"/>
    </row>
    <row r="28" spans="1:5" x14ac:dyDescent="0.3">
      <c r="A28" s="12" t="s">
        <v>26</v>
      </c>
    </row>
    <row r="29" spans="1:5" x14ac:dyDescent="0.3">
      <c r="A29" t="s">
        <v>18</v>
      </c>
      <c r="B29" s="4">
        <v>62.29</v>
      </c>
      <c r="C29" s="4">
        <v>212.268</v>
      </c>
      <c r="D29" s="4">
        <v>212.268</v>
      </c>
      <c r="E29" s="10" t="s">
        <v>3</v>
      </c>
    </row>
    <row r="30" spans="1:5" x14ac:dyDescent="0.3">
      <c r="A30" t="s">
        <v>21</v>
      </c>
      <c r="B30" s="4">
        <v>56.218000000000004</v>
      </c>
      <c r="C30" s="4">
        <f>140.509+7.273+21.965</f>
        <v>169.74699999999999</v>
      </c>
      <c r="D30" s="4">
        <f>140.509+7.273+21.965</f>
        <v>169.74699999999999</v>
      </c>
    </row>
    <row r="31" spans="1:5" x14ac:dyDescent="0.3">
      <c r="A31" t="s">
        <v>22</v>
      </c>
      <c r="B31" s="4">
        <f>7.454</f>
        <v>7.4539999999999997</v>
      </c>
      <c r="C31" s="4">
        <f>35.61+13.667</f>
        <v>49.277000000000001</v>
      </c>
      <c r="D31" s="4">
        <f>35.61+13.667</f>
        <v>49.277000000000001</v>
      </c>
    </row>
    <row r="32" spans="1:5" x14ac:dyDescent="0.3">
      <c r="A32" t="s">
        <v>45</v>
      </c>
      <c r="B32" s="4">
        <v>0</v>
      </c>
      <c r="C32" s="4">
        <v>197.96799999999999</v>
      </c>
      <c r="D32" s="10"/>
    </row>
    <row r="33" spans="1:5" x14ac:dyDescent="0.3">
      <c r="A33" t="s">
        <v>19</v>
      </c>
      <c r="B33" s="19">
        <f>24.159+29.75+11.929</f>
        <v>65.837999999999994</v>
      </c>
      <c r="C33" s="19">
        <f>35.625-0.022</f>
        <v>35.603000000000002</v>
      </c>
      <c r="D33" s="19">
        <f>35.625-0.022</f>
        <v>35.603000000000002</v>
      </c>
    </row>
    <row r="34" spans="1:5" x14ac:dyDescent="0.3">
      <c r="A34" s="10" t="s">
        <v>20</v>
      </c>
      <c r="B34" s="20">
        <f>SUM(B29:B33)</f>
        <v>191.8</v>
      </c>
      <c r="C34" s="20">
        <f>SUM(C29:C33)</f>
        <v>664.86299999999994</v>
      </c>
      <c r="D34" s="20">
        <f>SUM(D29:D33)</f>
        <v>466.89499999999998</v>
      </c>
    </row>
    <row r="35" spans="1:5" ht="9" customHeight="1" x14ac:dyDescent="0.3">
      <c r="B35" s="3"/>
      <c r="C35" s="3"/>
    </row>
    <row r="36" spans="1:5" x14ac:dyDescent="0.3">
      <c r="A36" s="12" t="s">
        <v>31</v>
      </c>
      <c r="B36" s="3"/>
      <c r="C36" s="3"/>
    </row>
    <row r="37" spans="1:5" x14ac:dyDescent="0.3">
      <c r="A37" t="s">
        <v>84</v>
      </c>
      <c r="B37" s="8">
        <v>104.432</v>
      </c>
      <c r="C37" s="8">
        <v>285.11399999999998</v>
      </c>
      <c r="D37" s="21">
        <f>C37+C32</f>
        <v>483.08199999999999</v>
      </c>
      <c r="E37" s="10"/>
    </row>
    <row r="38" spans="1:5" x14ac:dyDescent="0.3">
      <c r="A38" s="9" t="s">
        <v>34</v>
      </c>
      <c r="B38" s="4">
        <v>86.813000000000002</v>
      </c>
      <c r="C38" s="4">
        <v>373.42399999999998</v>
      </c>
    </row>
    <row r="39" spans="1:5" x14ac:dyDescent="0.3">
      <c r="A39" s="9" t="s">
        <v>32</v>
      </c>
      <c r="B39" s="19">
        <v>0</v>
      </c>
      <c r="C39" s="19">
        <v>16.818999999999999</v>
      </c>
    </row>
    <row r="40" spans="1:5" x14ac:dyDescent="0.3">
      <c r="A40" s="10" t="s">
        <v>33</v>
      </c>
      <c r="B40" s="20">
        <f>SUM(B38:B39)</f>
        <v>86.813000000000002</v>
      </c>
      <c r="C40" s="20">
        <f>SUM(C38:C39)</f>
        <v>390.24299999999999</v>
      </c>
    </row>
    <row r="41" spans="1:5" x14ac:dyDescent="0.3">
      <c r="A41" s="9"/>
    </row>
    <row r="42" spans="1:5" x14ac:dyDescent="0.3">
      <c r="A42" s="9"/>
      <c r="D42" s="11" t="s">
        <v>17</v>
      </c>
    </row>
    <row r="43" spans="1:5" x14ac:dyDescent="0.3">
      <c r="A43" s="12" t="s">
        <v>78</v>
      </c>
      <c r="B43" s="5" t="s">
        <v>16</v>
      </c>
      <c r="C43" s="5" t="s">
        <v>17</v>
      </c>
      <c r="D43" s="5" t="s">
        <v>46</v>
      </c>
      <c r="E43" s="10"/>
    </row>
    <row r="44" spans="1:5" x14ac:dyDescent="0.3">
      <c r="A44" t="s">
        <v>15</v>
      </c>
      <c r="B44" s="18">
        <f>B26/B25</f>
        <v>0.89170272812793971</v>
      </c>
      <c r="C44" s="18">
        <f>C26/C25</f>
        <v>0.84489921839869964</v>
      </c>
      <c r="D44" s="11"/>
      <c r="E44" s="10"/>
    </row>
    <row r="45" spans="1:5" x14ac:dyDescent="0.3">
      <c r="A45" s="13" t="s">
        <v>44</v>
      </c>
      <c r="B45" s="14">
        <f>B26*(4/3)/B17</f>
        <v>4.5069367113645287E-2</v>
      </c>
      <c r="C45" s="14">
        <f>C26*(4/3)/C17</f>
        <v>9.704464841587708E-2</v>
      </c>
      <c r="D45" s="13"/>
      <c r="E45" s="10" t="s">
        <v>47</v>
      </c>
    </row>
    <row r="46" spans="1:5" x14ac:dyDescent="0.3">
      <c r="A46" t="s">
        <v>23</v>
      </c>
      <c r="B46" s="7">
        <f>B34/B25</f>
        <v>0.80192327793456675</v>
      </c>
      <c r="C46" s="7">
        <f>C34/C25</f>
        <v>0.96752520085741844</v>
      </c>
      <c r="D46" s="7">
        <f>D34/C25</f>
        <v>0.67943723542192058</v>
      </c>
      <c r="E46" s="10"/>
    </row>
    <row r="47" spans="1:5" x14ac:dyDescent="0.3">
      <c r="A47" s="13" t="s">
        <v>35</v>
      </c>
      <c r="B47" s="14">
        <f>B37/B25</f>
        <v>0.43663426361450819</v>
      </c>
      <c r="C47" s="14">
        <f>C37/C25</f>
        <v>0.41490499564160138</v>
      </c>
      <c r="D47" s="13"/>
    </row>
    <row r="48" spans="1:5" x14ac:dyDescent="0.3">
      <c r="A48" t="s">
        <v>36</v>
      </c>
      <c r="B48" s="7">
        <f>B40/B37</f>
        <v>0.83128734487513412</v>
      </c>
      <c r="C48" s="7">
        <f>C40/C37</f>
        <v>1.3687261937330333</v>
      </c>
      <c r="D48" s="7">
        <f>C40/D37</f>
        <v>0.80781937642056623</v>
      </c>
    </row>
    <row r="50" spans="1:4" x14ac:dyDescent="0.3">
      <c r="A50" s="12" t="s">
        <v>77</v>
      </c>
      <c r="B50" s="5" t="s">
        <v>16</v>
      </c>
      <c r="C50" s="5" t="s">
        <v>17</v>
      </c>
    </row>
    <row r="51" spans="1:4" x14ac:dyDescent="0.3">
      <c r="A51" s="13" t="s">
        <v>41</v>
      </c>
      <c r="B51" s="14">
        <f>B18/B20</f>
        <v>0.43454200263920195</v>
      </c>
      <c r="C51" s="14">
        <f>C18/C20</f>
        <v>0.71544148296662213</v>
      </c>
    </row>
    <row r="52" spans="1:4" x14ac:dyDescent="0.3">
      <c r="A52" t="s">
        <v>42</v>
      </c>
      <c r="B52" s="7">
        <f>B20/B21</f>
        <v>0.89134235455000832</v>
      </c>
      <c r="C52" s="7">
        <f>C20/C21</f>
        <v>1.17796542034813</v>
      </c>
    </row>
    <row r="53" spans="1:4" x14ac:dyDescent="0.3">
      <c r="A53" s="13" t="s">
        <v>86</v>
      </c>
      <c r="B53" s="25">
        <f>B20/B37*(4/3)</f>
        <v>38.372069863643326</v>
      </c>
      <c r="C53" s="25">
        <f>C20/C37*(4/3)</f>
        <v>21.720097925741985</v>
      </c>
      <c r="D53" s="10" t="s">
        <v>85</v>
      </c>
    </row>
    <row r="54" spans="1:4" x14ac:dyDescent="0.3">
      <c r="A54" t="s">
        <v>87</v>
      </c>
      <c r="B54" s="3">
        <f>B37/B30</f>
        <v>1.8576256714931161</v>
      </c>
      <c r="C54" s="3">
        <f>C37/C30</f>
        <v>1.6796408773056373</v>
      </c>
    </row>
    <row r="55" spans="1:4" x14ac:dyDescent="0.3">
      <c r="A55" s="13" t="s">
        <v>101</v>
      </c>
      <c r="B55" s="33" t="s">
        <v>107</v>
      </c>
      <c r="C55" s="33" t="s">
        <v>106</v>
      </c>
    </row>
    <row r="56" spans="1:4" x14ac:dyDescent="0.3">
      <c r="A56" t="s">
        <v>102</v>
      </c>
      <c r="B56" s="2" t="s">
        <v>104</v>
      </c>
      <c r="C56" s="2" t="s">
        <v>104</v>
      </c>
      <c r="D56" s="10" t="s">
        <v>108</v>
      </c>
    </row>
    <row r="57" spans="1:4" x14ac:dyDescent="0.3">
      <c r="A57" s="13" t="s">
        <v>103</v>
      </c>
      <c r="B57" s="33" t="s">
        <v>109</v>
      </c>
      <c r="C57" s="33" t="s">
        <v>105</v>
      </c>
      <c r="D57" s="10" t="s">
        <v>110</v>
      </c>
    </row>
    <row r="59" spans="1:4" x14ac:dyDescent="0.3">
      <c r="A59" s="12" t="s">
        <v>88</v>
      </c>
      <c r="B59" s="5" t="s">
        <v>16</v>
      </c>
      <c r="C59" s="5" t="s">
        <v>17</v>
      </c>
    </row>
    <row r="60" spans="1:4" x14ac:dyDescent="0.3">
      <c r="A60" t="s">
        <v>79</v>
      </c>
      <c r="B60" s="4">
        <v>1.054</v>
      </c>
      <c r="C60" s="4">
        <v>0</v>
      </c>
    </row>
    <row r="61" spans="1:4" x14ac:dyDescent="0.3">
      <c r="A61" t="s">
        <v>80</v>
      </c>
      <c r="B61" s="4">
        <v>4.3040000000000003</v>
      </c>
      <c r="C61" s="4">
        <v>0</v>
      </c>
    </row>
    <row r="62" spans="1:4" x14ac:dyDescent="0.3">
      <c r="A62" t="s">
        <v>81</v>
      </c>
      <c r="B62" s="4">
        <v>102.94799999999999</v>
      </c>
      <c r="C62" s="4">
        <v>0</v>
      </c>
    </row>
    <row r="63" spans="1:4" x14ac:dyDescent="0.3">
      <c r="A63" t="s">
        <v>82</v>
      </c>
      <c r="B63" s="4">
        <v>204.59800000000001</v>
      </c>
      <c r="C63" s="4">
        <v>0</v>
      </c>
    </row>
    <row r="64" spans="1:4" x14ac:dyDescent="0.3">
      <c r="A64" t="s">
        <v>83</v>
      </c>
      <c r="B64" s="4">
        <v>771.58699999999999</v>
      </c>
      <c r="C64" s="4">
        <v>1270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15" sqref="B15"/>
    </sheetView>
  </sheetViews>
  <sheetFormatPr defaultRowHeight="14.4" x14ac:dyDescent="0.3"/>
  <cols>
    <col min="1" max="1" width="28.88671875" customWidth="1"/>
    <col min="2" max="4" width="12.5546875" customWidth="1"/>
    <col min="5" max="5" width="19.44140625" customWidth="1"/>
    <col min="6" max="6" width="12.88671875" bestFit="1" customWidth="1"/>
    <col min="7" max="7" width="19.44140625" customWidth="1"/>
    <col min="8" max="8" width="12.88671875" bestFit="1" customWidth="1"/>
  </cols>
  <sheetData>
    <row r="1" spans="1:8" x14ac:dyDescent="0.3">
      <c r="A1" s="1" t="s">
        <v>56</v>
      </c>
    </row>
    <row r="3" spans="1:8" x14ac:dyDescent="0.3">
      <c r="E3" s="10" t="s">
        <v>29</v>
      </c>
      <c r="F3" s="10" t="s">
        <v>64</v>
      </c>
    </row>
    <row r="4" spans="1:8" x14ac:dyDescent="0.3">
      <c r="A4" s="10" t="s">
        <v>52</v>
      </c>
      <c r="E4" s="1" t="s">
        <v>57</v>
      </c>
    </row>
    <row r="5" spans="1:8" x14ac:dyDescent="0.3">
      <c r="A5" s="22" t="s">
        <v>48</v>
      </c>
      <c r="B5" s="23" t="s">
        <v>50</v>
      </c>
      <c r="C5" s="23" t="s">
        <v>53</v>
      </c>
      <c r="E5" s="5" t="s">
        <v>16</v>
      </c>
      <c r="F5" s="2" t="s">
        <v>59</v>
      </c>
      <c r="G5" s="5" t="s">
        <v>17</v>
      </c>
      <c r="H5" s="24" t="s">
        <v>60</v>
      </c>
    </row>
    <row r="6" spans="1:8" x14ac:dyDescent="0.3">
      <c r="A6" t="s">
        <v>51</v>
      </c>
      <c r="B6" s="7">
        <v>0.878</v>
      </c>
      <c r="C6" s="7">
        <v>0.88200000000000001</v>
      </c>
      <c r="E6" s="26" t="s">
        <v>58</v>
      </c>
      <c r="F6" s="7">
        <v>0.13300000000000001</v>
      </c>
      <c r="G6" t="s">
        <v>61</v>
      </c>
      <c r="H6" s="7">
        <v>9.8000000000000004E-2</v>
      </c>
    </row>
    <row r="7" spans="1:8" x14ac:dyDescent="0.3">
      <c r="A7" t="s">
        <v>54</v>
      </c>
      <c r="B7" s="7">
        <v>0.877</v>
      </c>
      <c r="C7" s="7">
        <v>0.89400000000000002</v>
      </c>
      <c r="E7" t="s">
        <v>72</v>
      </c>
      <c r="F7" s="7">
        <v>0.1</v>
      </c>
      <c r="G7" t="s">
        <v>62</v>
      </c>
      <c r="H7" s="7">
        <v>7.5999999999999998E-2</v>
      </c>
    </row>
    <row r="8" spans="1:8" x14ac:dyDescent="0.3">
      <c r="E8" t="s">
        <v>74</v>
      </c>
      <c r="F8" s="7">
        <v>6.8000000000000005E-2</v>
      </c>
      <c r="G8" s="26" t="s">
        <v>63</v>
      </c>
      <c r="H8" s="7">
        <v>6.7000000000000004E-2</v>
      </c>
    </row>
    <row r="9" spans="1:8" x14ac:dyDescent="0.3">
      <c r="A9" s="22" t="s">
        <v>55</v>
      </c>
      <c r="B9" s="23" t="s">
        <v>50</v>
      </c>
      <c r="C9" s="23" t="s">
        <v>53</v>
      </c>
      <c r="E9" s="26" t="s">
        <v>73</v>
      </c>
      <c r="F9" s="7">
        <v>6.5000000000000002E-2</v>
      </c>
      <c r="G9" s="26" t="s">
        <v>65</v>
      </c>
      <c r="H9" s="7">
        <v>6.6000000000000003E-2</v>
      </c>
    </row>
    <row r="10" spans="1:8" x14ac:dyDescent="0.3">
      <c r="A10" t="s">
        <v>49</v>
      </c>
      <c r="B10" s="7">
        <v>0.82399999999999995</v>
      </c>
      <c r="C10" s="7">
        <v>0.82199999999999995</v>
      </c>
      <c r="E10" t="s">
        <v>75</v>
      </c>
      <c r="F10" s="7">
        <v>5.6000000000000001E-2</v>
      </c>
      <c r="G10" t="s">
        <v>66</v>
      </c>
      <c r="H10" s="7">
        <v>5.1999999999999998E-2</v>
      </c>
    </row>
    <row r="11" spans="1:8" x14ac:dyDescent="0.3">
      <c r="E11" t="s">
        <v>76</v>
      </c>
      <c r="F11" s="7">
        <v>5.1999999999999998E-2</v>
      </c>
      <c r="G11" t="s">
        <v>67</v>
      </c>
      <c r="H11" s="7">
        <v>4.5999999999999999E-2</v>
      </c>
    </row>
    <row r="12" spans="1:8" x14ac:dyDescent="0.3">
      <c r="E12" t="s">
        <v>89</v>
      </c>
      <c r="F12" s="7">
        <v>5.0999999999999997E-2</v>
      </c>
      <c r="G12" t="s">
        <v>68</v>
      </c>
      <c r="H12" s="7">
        <v>4.1000000000000002E-2</v>
      </c>
    </row>
    <row r="13" spans="1:8" x14ac:dyDescent="0.3">
      <c r="E13" t="s">
        <v>90</v>
      </c>
      <c r="F13" s="7">
        <v>4.3999999999999997E-2</v>
      </c>
      <c r="G13" t="s">
        <v>69</v>
      </c>
      <c r="H13" s="7">
        <v>0.04</v>
      </c>
    </row>
    <row r="14" spans="1:8" x14ac:dyDescent="0.3">
      <c r="E14" t="s">
        <v>91</v>
      </c>
      <c r="F14" s="7">
        <v>2.7E-2</v>
      </c>
      <c r="G14" t="s">
        <v>70</v>
      </c>
      <c r="H14" s="7">
        <v>3.4000000000000002E-2</v>
      </c>
    </row>
    <row r="15" spans="1:8" x14ac:dyDescent="0.3">
      <c r="E15" t="s">
        <v>92</v>
      </c>
      <c r="F15" s="7">
        <v>2.5000000000000001E-2</v>
      </c>
      <c r="G15" t="s">
        <v>71</v>
      </c>
      <c r="H15" s="7">
        <v>3.2000000000000001E-2</v>
      </c>
    </row>
    <row r="16" spans="1:8" x14ac:dyDescent="0.3">
      <c r="E16" s="10" t="s">
        <v>19</v>
      </c>
      <c r="F16" s="28">
        <v>0.379</v>
      </c>
      <c r="G16" s="10" t="s">
        <v>93</v>
      </c>
      <c r="H16" s="28">
        <v>0.44800000000000001</v>
      </c>
    </row>
    <row r="17" spans="5:8" x14ac:dyDescent="0.3">
      <c r="F17" s="27">
        <f>SUM(F6:F16)</f>
        <v>1</v>
      </c>
      <c r="H17" s="27">
        <f>SUM(H6:H16)</f>
        <v>1</v>
      </c>
    </row>
    <row r="19" spans="5:8" x14ac:dyDescent="0.3">
      <c r="F19" s="5" t="s">
        <v>0</v>
      </c>
      <c r="G19" s="5"/>
      <c r="H19" s="5" t="s">
        <v>1</v>
      </c>
    </row>
    <row r="20" spans="5:8" x14ac:dyDescent="0.3">
      <c r="E20" s="31" t="s">
        <v>100</v>
      </c>
      <c r="F20" s="32">
        <f>SUM(F6:F10)</f>
        <v>0.42200000000000004</v>
      </c>
      <c r="G20" s="31"/>
      <c r="H20" s="32">
        <f>SUM(H6:H10)</f>
        <v>0.35899999999999999</v>
      </c>
    </row>
    <row r="22" spans="5:8" x14ac:dyDescent="0.3">
      <c r="E22" s="30" t="s">
        <v>96</v>
      </c>
    </row>
    <row r="23" spans="5:8" ht="28.8" x14ac:dyDescent="0.3">
      <c r="E23" s="22" t="s">
        <v>95</v>
      </c>
      <c r="F23" s="29" t="s">
        <v>94</v>
      </c>
    </row>
    <row r="24" spans="5:8" x14ac:dyDescent="0.3">
      <c r="E24" t="s">
        <v>58</v>
      </c>
      <c r="F24">
        <v>1.1499999999999999</v>
      </c>
    </row>
    <row r="25" spans="5:8" x14ac:dyDescent="0.3">
      <c r="E25" t="s">
        <v>72</v>
      </c>
      <c r="F25">
        <v>1.04</v>
      </c>
    </row>
    <row r="26" spans="5:8" x14ac:dyDescent="0.3">
      <c r="E26" t="s">
        <v>73</v>
      </c>
      <c r="F26">
        <v>0.99</v>
      </c>
    </row>
    <row r="27" spans="5:8" x14ac:dyDescent="0.3">
      <c r="E27" t="s">
        <v>75</v>
      </c>
      <c r="F27">
        <v>1.1200000000000001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metrics</vt:lpstr>
      <vt:lpstr>tenant info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2017-11-17T05:59:59Z</dcterms:modified>
</cp:coreProperties>
</file>