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/>
  <bookViews>
    <workbookView xWindow="0" yWindow="0" windowWidth="22260" windowHeight="12645" activeTab="2"/>
  </bookViews>
  <sheets>
    <sheet name="Margins" sheetId="1" r:id="rId1"/>
    <sheet name="Assets" sheetId="2" r:id="rId2"/>
    <sheet name="Roic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B25" i="2"/>
  <c r="J12" i="2"/>
  <c r="J11" i="2"/>
  <c r="L21" i="3"/>
  <c r="K21" i="3"/>
  <c r="J21" i="3"/>
  <c r="I21" i="3"/>
  <c r="H21" i="3"/>
  <c r="G21" i="3"/>
  <c r="F21" i="3"/>
  <c r="E21" i="3"/>
  <c r="D21" i="3"/>
  <c r="C21" i="3"/>
  <c r="B21" i="3"/>
  <c r="L20" i="3"/>
  <c r="K20" i="3"/>
  <c r="J20" i="3"/>
  <c r="I20" i="3"/>
  <c r="H20" i="3"/>
  <c r="G20" i="3"/>
  <c r="F20" i="3"/>
  <c r="E20" i="3"/>
  <c r="D20" i="3"/>
  <c r="C20" i="3"/>
  <c r="B20" i="3"/>
  <c r="L17" i="3"/>
  <c r="K17" i="3"/>
  <c r="J17" i="3"/>
  <c r="I17" i="3"/>
  <c r="H17" i="3"/>
  <c r="G17" i="3"/>
  <c r="F17" i="3"/>
  <c r="E17" i="3"/>
  <c r="D17" i="3"/>
  <c r="C17" i="3"/>
  <c r="B17" i="3"/>
  <c r="L16" i="3"/>
  <c r="K16" i="3"/>
  <c r="J16" i="3"/>
  <c r="I16" i="3"/>
  <c r="H16" i="3"/>
  <c r="G16" i="3"/>
  <c r="F16" i="3"/>
  <c r="E16" i="3"/>
  <c r="D16" i="3"/>
  <c r="C16" i="3"/>
  <c r="B16" i="3"/>
  <c r="L12" i="3"/>
  <c r="K12" i="3"/>
  <c r="J12" i="3"/>
  <c r="I12" i="3"/>
  <c r="H12" i="3"/>
  <c r="G12" i="3"/>
  <c r="F12" i="3"/>
  <c r="E12" i="3"/>
  <c r="D12" i="3"/>
  <c r="C12" i="3"/>
  <c r="B12" i="3"/>
  <c r="L11" i="3"/>
  <c r="K11" i="3"/>
  <c r="J11" i="3"/>
  <c r="I11" i="3"/>
  <c r="H11" i="3"/>
  <c r="G11" i="3"/>
  <c r="F11" i="3"/>
  <c r="E11" i="3"/>
  <c r="D11" i="3"/>
  <c r="C11" i="3"/>
  <c r="B11" i="3"/>
  <c r="S6" i="2"/>
  <c r="R6" i="2"/>
  <c r="Q6" i="2"/>
  <c r="P6" i="2"/>
  <c r="O6" i="2"/>
  <c r="N6" i="2"/>
  <c r="M6" i="2"/>
  <c r="L6" i="2"/>
  <c r="K6" i="2"/>
  <c r="J6" i="2"/>
  <c r="I6" i="2"/>
  <c r="B20" i="2"/>
  <c r="C18" i="2"/>
  <c r="C17" i="2"/>
  <c r="C16" i="2"/>
  <c r="C15" i="2"/>
  <c r="C14" i="2"/>
  <c r="C13" i="2"/>
  <c r="C11" i="2"/>
  <c r="C10" i="2"/>
  <c r="C9" i="2"/>
  <c r="C8" i="2"/>
  <c r="C7" i="2"/>
  <c r="C6" i="2"/>
  <c r="C5" i="2"/>
  <c r="C4" i="2"/>
  <c r="C20" i="2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C6" i="1"/>
  <c r="C7" i="1" s="1"/>
  <c r="B6" i="1"/>
  <c r="B7" i="1" s="1"/>
</calcChain>
</file>

<file path=xl/sharedStrings.xml><?xml version="1.0" encoding="utf-8"?>
<sst xmlns="http://schemas.openxmlformats.org/spreadsheetml/2006/main" count="73" uniqueCount="62">
  <si>
    <t>$m's</t>
  </si>
  <si>
    <t>Revenue</t>
  </si>
  <si>
    <t>Cost of sales</t>
  </si>
  <si>
    <t>Gross profit</t>
  </si>
  <si>
    <t>Gross margins</t>
  </si>
  <si>
    <t>$/W</t>
  </si>
  <si>
    <t xml:space="preserve">Module cost </t>
  </si>
  <si>
    <t xml:space="preserve">Module sale price </t>
  </si>
  <si>
    <t>Current</t>
  </si>
  <si>
    <t>Discounted</t>
  </si>
  <si>
    <t>Current assets</t>
  </si>
  <si>
    <t>Current liabilities</t>
  </si>
  <si>
    <t xml:space="preserve">Cash </t>
  </si>
  <si>
    <t>Portion of LT debt</t>
  </si>
  <si>
    <t>Short term investments</t>
  </si>
  <si>
    <t>Accounts payable</t>
  </si>
  <si>
    <t>Accounts receivables + unbilled</t>
  </si>
  <si>
    <t>Income tax payable</t>
  </si>
  <si>
    <t>Inventories</t>
  </si>
  <si>
    <t>Accrued expenses</t>
  </si>
  <si>
    <t>Balance of systems parts</t>
  </si>
  <si>
    <t>Billing excess</t>
  </si>
  <si>
    <t>Deferred project costs</t>
  </si>
  <si>
    <t>Bill. Defer. Proj. costs</t>
  </si>
  <si>
    <t>Prepaid expenses</t>
  </si>
  <si>
    <t xml:space="preserve">Other </t>
  </si>
  <si>
    <t>Note receivables, affliate</t>
  </si>
  <si>
    <t>Non-Current liabilities</t>
  </si>
  <si>
    <t>Non-current assets</t>
  </si>
  <si>
    <t>Accrued recycling</t>
  </si>
  <si>
    <t>PP&amp;E</t>
  </si>
  <si>
    <t>LT debt</t>
  </si>
  <si>
    <t>Project related assets</t>
  </si>
  <si>
    <t>Restricted investments</t>
  </si>
  <si>
    <t>Total liabilities</t>
  </si>
  <si>
    <t>JV's + Investments</t>
  </si>
  <si>
    <t>Note receivables, affliates</t>
  </si>
  <si>
    <t>Goodwill</t>
  </si>
  <si>
    <t>Total assets</t>
  </si>
  <si>
    <t>Operating lease</t>
  </si>
  <si>
    <t>Operating current assets</t>
  </si>
  <si>
    <t>Operating current liabilities</t>
  </si>
  <si>
    <t>Operating non-current assets</t>
  </si>
  <si>
    <t>Invested capital</t>
  </si>
  <si>
    <t>One-off costs</t>
  </si>
  <si>
    <t>Operating costs</t>
  </si>
  <si>
    <t>EBIT</t>
  </si>
  <si>
    <t>Lease expense</t>
  </si>
  <si>
    <t>Lease depreciation</t>
  </si>
  <si>
    <t>Adjusted EBIT</t>
  </si>
  <si>
    <t>Tax rate %</t>
  </si>
  <si>
    <t>Nopat</t>
  </si>
  <si>
    <t>Roic</t>
  </si>
  <si>
    <t xml:space="preserve">Adjusted Roic </t>
  </si>
  <si>
    <t>Adjusted nopat</t>
  </si>
  <si>
    <t>Cash + Inv.</t>
  </si>
  <si>
    <t>Remaining assets</t>
  </si>
  <si>
    <t>Shares (m)</t>
  </si>
  <si>
    <t>Share price</t>
  </si>
  <si>
    <t>Shares outstanding (m)</t>
  </si>
  <si>
    <t>Cash + Investments</t>
  </si>
  <si>
    <t>Book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</si>
</sst>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2" fontId="0" fillId="0" borderId="0" xfId="0" applyNumberFormat="1"/>
    <xf numFmtId="9" fontId="0" fillId="0" borderId="0" xfId="0" applyNumberFormat="1"/>
    <xf numFmtId="0" fontId="0" fillId="0" borderId="0" xfId="0" applyFont="1"/>
    <xf numFmtId="2" fontId="1" fillId="0" borderId="0" xfId="0" applyNumberFormat="1" applyFont="1"/>
    <xf numFmtId="6" fontId="0" fillId="0" borderId="0" xfId="0" applyNumberFormat="1"/>
    <xf numFmtId="2" fontId="0" fillId="0" borderId="0" xfId="0" applyNumberFormat="1" applyFont="1"/>
    <xf numFmtId="10" fontId="1" fillId="0" borderId="0" xfId="0" applyNumberFormat="1" applyFon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914B"/>
      <color rgb="FF15AF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>
      <selection activeCell="F7" sqref="F7"/>
    </sheetView>
  </sheetViews>
  <sheetFormatPr defaultRowHeight="15" x14ac:dyDescent="0.25"/>
  <cols>
    <col min="1" max="1" width="17.42578125" bestFit="1" customWidth="1"/>
  </cols>
  <sheetData>
    <row r="2" spans="1:12" x14ac:dyDescent="0.25">
      <c r="B2" s="1">
        <v>2006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</row>
    <row r="3" spans="1:12" x14ac:dyDescent="0.25">
      <c r="A3" t="s">
        <v>0</v>
      </c>
    </row>
    <row r="4" spans="1:12" x14ac:dyDescent="0.25">
      <c r="A4" t="s">
        <v>1</v>
      </c>
      <c r="B4" s="2">
        <v>134.97400000000002</v>
      </c>
      <c r="C4" s="2">
        <v>503.976</v>
      </c>
      <c r="D4" s="2">
        <v>1246.3009999999999</v>
      </c>
      <c r="E4" s="2">
        <v>2066.1999999999998</v>
      </c>
      <c r="F4" s="2">
        <v>2563.5150000000003</v>
      </c>
      <c r="G4" s="2">
        <v>2766.2069999999999</v>
      </c>
      <c r="H4" s="2">
        <v>3368.5450000000001</v>
      </c>
      <c r="I4" s="2">
        <v>3308.9889999999996</v>
      </c>
      <c r="J4" s="2">
        <v>3391.8139999999999</v>
      </c>
      <c r="K4" s="2">
        <v>3578.9949999999999</v>
      </c>
      <c r="L4" s="2">
        <v>2951.328</v>
      </c>
    </row>
    <row r="5" spans="1:12" x14ac:dyDescent="0.25">
      <c r="A5" t="s">
        <v>2</v>
      </c>
      <c r="B5" s="2">
        <v>80.73</v>
      </c>
      <c r="C5" s="2">
        <v>253.57300000000001</v>
      </c>
      <c r="D5" s="2">
        <v>567.90800000000002</v>
      </c>
      <c r="E5" s="2">
        <v>1021.6180000000001</v>
      </c>
      <c r="F5" s="2">
        <v>1378.6690000000001</v>
      </c>
      <c r="G5" s="2">
        <v>1794.4559999999999</v>
      </c>
      <c r="H5" s="2">
        <v>2515.7959999999998</v>
      </c>
      <c r="I5" s="2">
        <v>2446.2350000000001</v>
      </c>
      <c r="J5" s="2">
        <v>2564.7089999999998</v>
      </c>
      <c r="K5" s="2">
        <v>2659.7280000000001</v>
      </c>
      <c r="L5" s="2">
        <v>2247.3490000000002</v>
      </c>
    </row>
    <row r="6" spans="1:12" x14ac:dyDescent="0.25">
      <c r="A6" t="s">
        <v>3</v>
      </c>
      <c r="B6" s="2">
        <f>B4-B5</f>
        <v>54.244000000000014</v>
      </c>
      <c r="C6" s="2">
        <f t="shared" ref="C6:L6" si="0">C4-C5</f>
        <v>250.40299999999999</v>
      </c>
      <c r="D6" s="2">
        <f t="shared" si="0"/>
        <v>678.39299999999992</v>
      </c>
      <c r="E6" s="2">
        <f t="shared" si="0"/>
        <v>1044.5819999999999</v>
      </c>
      <c r="F6" s="2">
        <f t="shared" si="0"/>
        <v>1184.8460000000002</v>
      </c>
      <c r="G6" s="2">
        <f t="shared" si="0"/>
        <v>971.75099999999998</v>
      </c>
      <c r="H6" s="2">
        <f t="shared" si="0"/>
        <v>852.74900000000025</v>
      </c>
      <c r="I6" s="2">
        <f t="shared" si="0"/>
        <v>862.75399999999945</v>
      </c>
      <c r="J6" s="2">
        <f t="shared" si="0"/>
        <v>827.10500000000002</v>
      </c>
      <c r="K6" s="2">
        <f t="shared" si="0"/>
        <v>919.26699999999983</v>
      </c>
      <c r="L6" s="2">
        <f t="shared" si="0"/>
        <v>703.97899999999981</v>
      </c>
    </row>
    <row r="7" spans="1:12" x14ac:dyDescent="0.25">
      <c r="A7" t="s">
        <v>4</v>
      </c>
      <c r="B7" s="3">
        <f>B6/B4</f>
        <v>0.40188480744439675</v>
      </c>
      <c r="C7" s="3">
        <f t="shared" ref="C7:L7" si="1">C6/C4</f>
        <v>0.49685500896868101</v>
      </c>
      <c r="D7" s="3">
        <f t="shared" si="1"/>
        <v>0.54432516703428779</v>
      </c>
      <c r="E7" s="3">
        <f t="shared" si="1"/>
        <v>0.50555706127190014</v>
      </c>
      <c r="F7" s="3">
        <f t="shared" si="1"/>
        <v>0.46219585217952697</v>
      </c>
      <c r="G7" s="3">
        <f t="shared" si="1"/>
        <v>0.35129366674294443</v>
      </c>
      <c r="H7" s="3">
        <f t="shared" si="1"/>
        <v>0.25315054422606798</v>
      </c>
      <c r="I7" s="3">
        <f t="shared" si="1"/>
        <v>0.26073039227389377</v>
      </c>
      <c r="J7" s="3">
        <f t="shared" si="1"/>
        <v>0.24385328912493434</v>
      </c>
      <c r="K7" s="3">
        <f t="shared" si="1"/>
        <v>0.25685059632662238</v>
      </c>
      <c r="L7" s="3">
        <f t="shared" si="1"/>
        <v>0.23852957041711387</v>
      </c>
    </row>
    <row r="8" spans="1:12" x14ac:dyDescent="0.25">
      <c r="A8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t="s">
        <v>6</v>
      </c>
      <c r="B9">
        <v>1.4</v>
      </c>
      <c r="C9">
        <v>1.23</v>
      </c>
      <c r="D9">
        <v>1.08</v>
      </c>
      <c r="E9">
        <v>0.87</v>
      </c>
      <c r="F9">
        <v>0.77</v>
      </c>
      <c r="G9">
        <v>0.75</v>
      </c>
      <c r="H9">
        <v>0.73</v>
      </c>
      <c r="I9">
        <v>0.63</v>
      </c>
      <c r="J9">
        <v>0.63</v>
      </c>
      <c r="K9">
        <v>0.63</v>
      </c>
      <c r="L9">
        <v>0.63</v>
      </c>
    </row>
    <row r="10" spans="1:12" x14ac:dyDescent="0.25">
      <c r="A10" t="s">
        <v>7</v>
      </c>
      <c r="B10">
        <v>2.39</v>
      </c>
      <c r="C10">
        <v>2.48</v>
      </c>
      <c r="D10">
        <v>2.48</v>
      </c>
      <c r="E10">
        <v>1.86</v>
      </c>
      <c r="F10" s="2">
        <v>1.6739999999999999</v>
      </c>
      <c r="G10" s="2">
        <v>1.5069999999999999</v>
      </c>
      <c r="H10">
        <v>1.01</v>
      </c>
      <c r="I10" s="2">
        <v>0.85899999999999999</v>
      </c>
      <c r="J10" s="2">
        <v>0.69599999999999995</v>
      </c>
      <c r="K10" s="2">
        <v>0.626</v>
      </c>
      <c r="L10">
        <v>0.56999999999999995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I1" sqref="I1"/>
    </sheetView>
  </sheetViews>
  <sheetFormatPr defaultRowHeight="15" x14ac:dyDescent="0.25"/>
  <cols>
    <col min="1" max="1" width="29.42578125" bestFit="1" customWidth="1"/>
    <col min="2" max="2" width="10.7109375" bestFit="1" customWidth="1"/>
    <col min="3" max="3" width="11" bestFit="1" customWidth="1"/>
    <col min="5" max="5" width="21.140625" bestFit="1" customWidth="1"/>
    <col min="8" max="8" width="27.28515625" bestFit="1" customWidth="1"/>
    <col min="9" max="9" width="16.42578125" bestFit="1" customWidth="1"/>
    <col min="10" max="10" width="6.5703125" bestFit="1" customWidth="1"/>
    <col min="11" max="11" width="10.85546875" bestFit="1" customWidth="1"/>
  </cols>
  <sheetData>
    <row r="1" spans="1:19" x14ac:dyDescent="0.25">
      <c r="B1" s="1">
        <v>2016</v>
      </c>
      <c r="F1" s="1">
        <v>2016</v>
      </c>
      <c r="I1" s="1">
        <v>2006</v>
      </c>
      <c r="J1" s="1">
        <v>2007</v>
      </c>
      <c r="K1" s="1">
        <v>2008</v>
      </c>
      <c r="L1" s="1">
        <v>2009</v>
      </c>
      <c r="M1" s="1">
        <v>2010</v>
      </c>
      <c r="N1" s="1">
        <v>2011</v>
      </c>
      <c r="O1" s="1">
        <v>2012</v>
      </c>
      <c r="P1" s="1">
        <v>2013</v>
      </c>
      <c r="Q1" s="1">
        <v>2014</v>
      </c>
      <c r="R1" s="1">
        <v>2015</v>
      </c>
      <c r="S1" s="1">
        <v>2016</v>
      </c>
    </row>
    <row r="2" spans="1:19" x14ac:dyDescent="0.25">
      <c r="A2" s="4" t="s">
        <v>0</v>
      </c>
      <c r="B2" t="s">
        <v>8</v>
      </c>
      <c r="C2" t="s">
        <v>9</v>
      </c>
      <c r="E2" s="1"/>
      <c r="F2" s="2"/>
      <c r="H2" s="1" t="s">
        <v>40</v>
      </c>
      <c r="I2" s="2">
        <v>388.19899999999996</v>
      </c>
      <c r="J2" s="2">
        <v>569.82299999999998</v>
      </c>
      <c r="K2" s="2">
        <v>1001.3589999999999</v>
      </c>
      <c r="L2" s="2">
        <v>1231.0349999999999</v>
      </c>
      <c r="M2" s="2">
        <v>1416.5709999999997</v>
      </c>
      <c r="N2" s="2">
        <v>2547.1150000000002</v>
      </c>
      <c r="O2" s="2">
        <v>2361.2060000000001</v>
      </c>
      <c r="P2" s="2">
        <v>2495.9639999999999</v>
      </c>
      <c r="Q2" s="2">
        <v>1766.1650000000002</v>
      </c>
      <c r="R2" s="2">
        <v>2114.0299999999997</v>
      </c>
      <c r="S2" s="2">
        <v>2416.4740000000002</v>
      </c>
    </row>
    <row r="3" spans="1:19" x14ac:dyDescent="0.25">
      <c r="A3" s="1" t="s">
        <v>10</v>
      </c>
      <c r="E3" s="1" t="s">
        <v>11</v>
      </c>
      <c r="F3" s="2"/>
      <c r="H3" s="1" t="s">
        <v>41</v>
      </c>
      <c r="I3" s="2">
        <v>52.073</v>
      </c>
      <c r="J3" s="2">
        <v>186.47800000000001</v>
      </c>
      <c r="K3" s="2">
        <v>381.77699999999999</v>
      </c>
      <c r="L3" s="2">
        <v>394.92700000000002</v>
      </c>
      <c r="M3" s="2">
        <v>469.67699999999996</v>
      </c>
      <c r="N3" s="2">
        <v>973.72400000000005</v>
      </c>
      <c r="O3" s="2">
        <v>1101.3740000000003</v>
      </c>
      <c r="P3" s="2">
        <v>1588.0610000000001</v>
      </c>
      <c r="Q3" s="2">
        <v>1001.096</v>
      </c>
      <c r="R3" s="2">
        <v>960.80000000000007</v>
      </c>
      <c r="S3" s="2">
        <v>899.70699999999999</v>
      </c>
    </row>
    <row r="4" spans="1:19" x14ac:dyDescent="0.25">
      <c r="A4" t="s">
        <v>12</v>
      </c>
      <c r="B4" s="2">
        <v>1347.155</v>
      </c>
      <c r="C4" s="2">
        <f>B4-575</f>
        <v>772.15499999999997</v>
      </c>
      <c r="E4" s="4" t="s">
        <v>13</v>
      </c>
      <c r="F4" s="2">
        <v>27.966000000000001</v>
      </c>
      <c r="H4" s="1" t="s">
        <v>42</v>
      </c>
      <c r="I4" s="2">
        <v>178.86799999999999</v>
      </c>
      <c r="J4" s="2">
        <v>463.553</v>
      </c>
      <c r="K4" s="2">
        <v>876.45099999999991</v>
      </c>
      <c r="L4" s="2">
        <v>1428.4069999999999</v>
      </c>
      <c r="M4" s="2">
        <v>2226.9450000000002</v>
      </c>
      <c r="N4" s="2">
        <v>2317.0340000000001</v>
      </c>
      <c r="O4" s="2">
        <v>2084.0250000000001</v>
      </c>
      <c r="P4" s="2">
        <v>2320.6490000000003</v>
      </c>
      <c r="Q4" s="2">
        <v>2459.6469999999999</v>
      </c>
      <c r="R4" s="2">
        <v>2681.7579999999998</v>
      </c>
      <c r="S4" s="2">
        <v>1993.4869999999999</v>
      </c>
    </row>
    <row r="5" spans="1:19" x14ac:dyDescent="0.25">
      <c r="A5" t="s">
        <v>14</v>
      </c>
      <c r="B5" s="2">
        <v>607.99099999999999</v>
      </c>
      <c r="C5" s="2">
        <f>B5</f>
        <v>607.99099999999999</v>
      </c>
      <c r="E5" s="4" t="s">
        <v>15</v>
      </c>
      <c r="F5" s="2">
        <v>148.72999999999999</v>
      </c>
      <c r="H5" s="1" t="s">
        <v>39</v>
      </c>
      <c r="I5" s="2">
        <v>1.514</v>
      </c>
      <c r="J5" s="2">
        <v>21.387</v>
      </c>
      <c r="K5" s="2">
        <v>41.765000000000001</v>
      </c>
      <c r="L5" s="2">
        <v>72.183000000000007</v>
      </c>
      <c r="M5" s="2">
        <v>73.486000000000004</v>
      </c>
      <c r="N5" s="2">
        <v>95.183999999999997</v>
      </c>
      <c r="O5" s="2">
        <v>64.86</v>
      </c>
      <c r="P5" s="2">
        <v>54.677999999999997</v>
      </c>
      <c r="Q5" s="2">
        <v>167.83099999999999</v>
      </c>
      <c r="R5" s="2">
        <v>164.97</v>
      </c>
      <c r="S5" s="2">
        <v>192.536</v>
      </c>
    </row>
    <row r="6" spans="1:19" x14ac:dyDescent="0.25">
      <c r="A6" t="s">
        <v>16</v>
      </c>
      <c r="B6" s="2">
        <v>472.22</v>
      </c>
      <c r="C6" s="2">
        <f>B6*0.7</f>
        <v>330.55399999999997</v>
      </c>
      <c r="E6" s="4" t="s">
        <v>17</v>
      </c>
      <c r="F6" s="2">
        <v>5.2880000000000003</v>
      </c>
      <c r="H6" s="1" t="s">
        <v>43</v>
      </c>
      <c r="I6" s="2">
        <f>I2-I3+I4+I5</f>
        <v>516.50799999999992</v>
      </c>
      <c r="J6" s="2">
        <f t="shared" ref="J6:S6" si="0">J2-J3+J4+J5</f>
        <v>868.28499999999985</v>
      </c>
      <c r="K6" s="2">
        <f t="shared" si="0"/>
        <v>1537.798</v>
      </c>
      <c r="L6" s="2">
        <f t="shared" si="0"/>
        <v>2336.6979999999999</v>
      </c>
      <c r="M6" s="2">
        <f t="shared" si="0"/>
        <v>3247.3249999999998</v>
      </c>
      <c r="N6" s="2">
        <f t="shared" si="0"/>
        <v>3985.6090000000004</v>
      </c>
      <c r="O6" s="2">
        <f t="shared" si="0"/>
        <v>3408.7170000000001</v>
      </c>
      <c r="P6" s="2">
        <f t="shared" si="0"/>
        <v>3283.23</v>
      </c>
      <c r="Q6" s="2">
        <f t="shared" si="0"/>
        <v>3392.5470000000005</v>
      </c>
      <c r="R6" s="2">
        <f t="shared" si="0"/>
        <v>3999.9579999999992</v>
      </c>
      <c r="S6" s="2">
        <f t="shared" si="0"/>
        <v>3702.79</v>
      </c>
    </row>
    <row r="7" spans="1:19" x14ac:dyDescent="0.25">
      <c r="A7" t="s">
        <v>18</v>
      </c>
      <c r="B7" s="2">
        <v>363.21899999999999</v>
      </c>
      <c r="C7" s="2">
        <f>B7*0.7</f>
        <v>254.25329999999997</v>
      </c>
      <c r="E7" s="4" t="s">
        <v>19</v>
      </c>
      <c r="F7" s="2">
        <v>262.98</v>
      </c>
    </row>
    <row r="8" spans="1:19" x14ac:dyDescent="0.25">
      <c r="A8" t="s">
        <v>20</v>
      </c>
      <c r="B8" s="2">
        <v>62.776000000000003</v>
      </c>
      <c r="C8" s="2">
        <f>B8*0.7</f>
        <v>43.943199999999997</v>
      </c>
      <c r="E8" s="4" t="s">
        <v>21</v>
      </c>
      <c r="F8" s="2">
        <v>115.623</v>
      </c>
    </row>
    <row r="9" spans="1:19" x14ac:dyDescent="0.25">
      <c r="A9" t="s">
        <v>22</v>
      </c>
      <c r="B9" s="2">
        <v>701.10500000000002</v>
      </c>
      <c r="C9" s="2">
        <f>B9*0.7</f>
        <v>490.77349999999996</v>
      </c>
      <c r="E9" s="4" t="s">
        <v>23</v>
      </c>
      <c r="F9" s="2">
        <v>284.44</v>
      </c>
      <c r="I9" t="s">
        <v>57</v>
      </c>
      <c r="J9">
        <v>102.9</v>
      </c>
    </row>
    <row r="10" spans="1:19" x14ac:dyDescent="0.25">
      <c r="A10" t="s">
        <v>24</v>
      </c>
      <c r="B10" s="2">
        <v>217.15700000000001</v>
      </c>
      <c r="C10" s="2">
        <f>B10</f>
        <v>217.15700000000001</v>
      </c>
      <c r="E10" s="4" t="s">
        <v>25</v>
      </c>
      <c r="F10" s="2">
        <v>54.683</v>
      </c>
      <c r="K10" t="s">
        <v>58</v>
      </c>
    </row>
    <row r="11" spans="1:19" x14ac:dyDescent="0.25">
      <c r="A11" t="s">
        <v>26</v>
      </c>
      <c r="B11" s="2">
        <v>15</v>
      </c>
      <c r="C11" s="2">
        <f>B11</f>
        <v>15</v>
      </c>
      <c r="E11" s="1" t="s">
        <v>27</v>
      </c>
      <c r="F11" s="2"/>
      <c r="I11" t="s">
        <v>55</v>
      </c>
      <c r="J11" s="2">
        <f>(C5+C4)/J9</f>
        <v>13.412497570456752</v>
      </c>
      <c r="K11">
        <v>26.5</v>
      </c>
    </row>
    <row r="12" spans="1:19" x14ac:dyDescent="0.25">
      <c r="A12" s="1" t="s">
        <v>28</v>
      </c>
      <c r="B12" s="2"/>
      <c r="C12" s="2"/>
      <c r="E12" s="4" t="s">
        <v>29</v>
      </c>
      <c r="F12" s="2">
        <v>166.27699999999999</v>
      </c>
      <c r="I12" t="s">
        <v>56</v>
      </c>
      <c r="J12" s="2">
        <f>(C20-F15-C4-C5)/J9</f>
        <v>17.53349076773566</v>
      </c>
    </row>
    <row r="13" spans="1:19" x14ac:dyDescent="0.25">
      <c r="A13" t="s">
        <v>30</v>
      </c>
      <c r="B13" s="2">
        <v>629.14200000000005</v>
      </c>
      <c r="C13" s="2">
        <f>B13*0.6</f>
        <v>377.48520000000002</v>
      </c>
      <c r="E13" s="4" t="s">
        <v>31</v>
      </c>
      <c r="F13" s="2">
        <v>160.422</v>
      </c>
    </row>
    <row r="14" spans="1:19" x14ac:dyDescent="0.25">
      <c r="A14" t="s">
        <v>32</v>
      </c>
      <c r="B14" s="2">
        <v>1602.54</v>
      </c>
      <c r="C14" s="2">
        <f>B14*0.6</f>
        <v>961.52399999999989</v>
      </c>
      <c r="D14" s="2"/>
      <c r="E14" s="4" t="s">
        <v>25</v>
      </c>
      <c r="F14" s="2">
        <v>428.12</v>
      </c>
    </row>
    <row r="15" spans="1:19" x14ac:dyDescent="0.25">
      <c r="A15" t="s">
        <v>33</v>
      </c>
      <c r="B15" s="2">
        <v>371.30700000000002</v>
      </c>
      <c r="C15" s="2">
        <f>B15</f>
        <v>371.30700000000002</v>
      </c>
      <c r="E15" s="1" t="s">
        <v>34</v>
      </c>
      <c r="F15" s="2">
        <v>1654.529</v>
      </c>
    </row>
    <row r="16" spans="1:19" x14ac:dyDescent="0.25">
      <c r="A16" t="s">
        <v>35</v>
      </c>
      <c r="B16" s="2">
        <v>242.36099999999999</v>
      </c>
      <c r="C16" s="2">
        <f>B16</f>
        <v>242.36099999999999</v>
      </c>
      <c r="E16" s="4"/>
      <c r="F16" s="2"/>
    </row>
    <row r="17" spans="1:12" x14ac:dyDescent="0.25">
      <c r="A17" t="s">
        <v>36</v>
      </c>
      <c r="B17" s="2">
        <v>54.737000000000002</v>
      </c>
      <c r="C17" s="2">
        <f>B17</f>
        <v>54.737000000000002</v>
      </c>
      <c r="E17" s="1"/>
      <c r="F17" s="2"/>
    </row>
    <row r="18" spans="1:12" x14ac:dyDescent="0.25">
      <c r="A18" t="s">
        <v>25</v>
      </c>
      <c r="B18" s="2">
        <v>166.05</v>
      </c>
      <c r="C18" s="2">
        <f>B18*0.6</f>
        <v>99.63000000000001</v>
      </c>
      <c r="D18" s="2"/>
      <c r="E18" s="4"/>
      <c r="F18" s="2"/>
    </row>
    <row r="19" spans="1:12" x14ac:dyDescent="0.25">
      <c r="A19" t="s">
        <v>37</v>
      </c>
      <c r="B19" s="2">
        <v>14.462</v>
      </c>
      <c r="C19" s="2">
        <v>0</v>
      </c>
      <c r="D19" s="2"/>
      <c r="E19" s="4"/>
      <c r="F19" s="2"/>
    </row>
    <row r="20" spans="1:12" x14ac:dyDescent="0.25">
      <c r="A20" s="1" t="s">
        <v>38</v>
      </c>
      <c r="B20" s="5">
        <f>SUM(B4:B19)</f>
        <v>6867.2220000000007</v>
      </c>
      <c r="C20" s="5">
        <f>SUM(C4:C18)</f>
        <v>4838.8711999999996</v>
      </c>
      <c r="E20" s="1" t="s">
        <v>39</v>
      </c>
      <c r="F20" s="2">
        <v>192.536</v>
      </c>
    </row>
    <row r="23" spans="1:12" x14ac:dyDescent="0.25">
      <c r="A23" t="s">
        <v>59</v>
      </c>
      <c r="B23" s="2">
        <v>102.9</v>
      </c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B24" s="2" t="s">
        <v>61</v>
      </c>
      <c r="C24" s="2" t="s">
        <v>58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t="s">
        <v>60</v>
      </c>
      <c r="B25" s="2">
        <f>(C4+C5)/B23</f>
        <v>13.412497570456752</v>
      </c>
      <c r="C25" s="2">
        <v>26.5</v>
      </c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t="s">
        <v>56</v>
      </c>
      <c r="B26" s="2">
        <f>(C20-C4-C5-F15)/B23</f>
        <v>17.533490767735664</v>
      </c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B1" sqref="B1"/>
    </sheetView>
  </sheetViews>
  <sheetFormatPr defaultRowHeight="15" x14ac:dyDescent="0.25"/>
  <cols>
    <col min="1" max="1" width="18" bestFit="1" customWidth="1"/>
  </cols>
  <sheetData>
    <row r="1" spans="1:12" x14ac:dyDescent="0.25">
      <c r="A1" s="6" t="s">
        <v>0</v>
      </c>
    </row>
    <row r="2" spans="1:12" x14ac:dyDescent="0.25">
      <c r="B2" s="1">
        <v>2006</v>
      </c>
      <c r="C2" s="1">
        <v>2007</v>
      </c>
      <c r="D2" s="1">
        <v>2008</v>
      </c>
      <c r="E2" s="1">
        <v>2009</v>
      </c>
      <c r="F2" s="1">
        <v>2010</v>
      </c>
      <c r="G2" s="1">
        <v>2011</v>
      </c>
      <c r="H2" s="1">
        <v>2012</v>
      </c>
      <c r="I2" s="1">
        <v>2013</v>
      </c>
      <c r="J2" s="1">
        <v>2014</v>
      </c>
      <c r="K2" s="1">
        <v>2015</v>
      </c>
      <c r="L2" s="1">
        <v>2016</v>
      </c>
    </row>
    <row r="3" spans="1:12" x14ac:dyDescent="0.25">
      <c r="A3" s="1" t="s">
        <v>3</v>
      </c>
      <c r="B3" s="7">
        <v>54.244000000000014</v>
      </c>
      <c r="C3" s="7">
        <v>250.40299999999999</v>
      </c>
      <c r="D3" s="7">
        <v>678.39299999999992</v>
      </c>
      <c r="E3" s="7">
        <v>1044.5819999999999</v>
      </c>
      <c r="F3" s="7">
        <v>1184.8460000000002</v>
      </c>
      <c r="G3" s="7">
        <v>971.75099999999998</v>
      </c>
      <c r="H3" s="7">
        <v>852.74900000000025</v>
      </c>
      <c r="I3" s="7">
        <v>862.75399999999945</v>
      </c>
      <c r="J3" s="7">
        <v>827.10500000000002</v>
      </c>
      <c r="K3" s="7">
        <v>919.26699999999983</v>
      </c>
      <c r="L3" s="7">
        <v>703.97899999999981</v>
      </c>
    </row>
    <row r="4" spans="1:12" x14ac:dyDescent="0.25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1" t="s">
        <v>44</v>
      </c>
      <c r="G5">
        <v>453.73</v>
      </c>
      <c r="H5" s="2">
        <v>469.1</v>
      </c>
      <c r="I5" s="2">
        <v>86.9</v>
      </c>
      <c r="L5">
        <v>818.92</v>
      </c>
    </row>
    <row r="6" spans="1:12" x14ac:dyDescent="0.25">
      <c r="A6" s="1" t="s">
        <v>45</v>
      </c>
      <c r="B6" s="2">
        <v>51.433999999999997</v>
      </c>
      <c r="C6" s="2">
        <v>114.22200000000001</v>
      </c>
      <c r="D6" s="2">
        <v>240.05399999999997</v>
      </c>
      <c r="E6" s="2">
        <v>364.96700000000004</v>
      </c>
      <c r="F6" s="2">
        <v>435.94299999999998</v>
      </c>
      <c r="G6" s="2">
        <v>1040.415</v>
      </c>
      <c r="H6" s="2">
        <v>890.31200000000001</v>
      </c>
      <c r="I6" s="2">
        <v>494.22500000000002</v>
      </c>
      <c r="J6" s="2">
        <v>402.94200000000001</v>
      </c>
      <c r="K6" s="2">
        <v>402.60299999999995</v>
      </c>
      <c r="L6" s="2">
        <v>1206.569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" t="s">
        <v>47</v>
      </c>
      <c r="B8">
        <v>0.6</v>
      </c>
      <c r="C8">
        <v>1.2</v>
      </c>
      <c r="D8">
        <v>6.2</v>
      </c>
      <c r="E8">
        <v>9.6</v>
      </c>
      <c r="F8">
        <v>16.3</v>
      </c>
      <c r="G8">
        <v>16.100000000000001</v>
      </c>
      <c r="H8">
        <v>19.2</v>
      </c>
      <c r="I8">
        <v>14.4</v>
      </c>
      <c r="J8">
        <v>18</v>
      </c>
      <c r="K8">
        <v>22.5</v>
      </c>
      <c r="L8">
        <v>24.5</v>
      </c>
    </row>
    <row r="9" spans="1:12" x14ac:dyDescent="0.25">
      <c r="A9" s="1" t="s">
        <v>48</v>
      </c>
      <c r="B9" s="2">
        <v>5.46554E-2</v>
      </c>
      <c r="C9" s="2">
        <v>0.7720707</v>
      </c>
      <c r="D9" s="2">
        <v>1.5077165000000001</v>
      </c>
      <c r="E9" s="2">
        <v>2.6058063000000002</v>
      </c>
      <c r="F9" s="2">
        <v>2.6528446000000003</v>
      </c>
      <c r="G9" s="2">
        <v>3.4361424</v>
      </c>
      <c r="H9" s="2">
        <v>2.3414459999999999</v>
      </c>
      <c r="I9" s="2">
        <v>1.9738757999999998</v>
      </c>
      <c r="J9" s="2">
        <v>6.0586990999999992</v>
      </c>
      <c r="K9" s="2">
        <v>5.9554169999999997</v>
      </c>
      <c r="L9" s="2">
        <v>6.9505496000000004</v>
      </c>
    </row>
    <row r="10" spans="1:12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" t="s">
        <v>46</v>
      </c>
      <c r="B11" s="2">
        <f>(B3-B6)+B8-B9</f>
        <v>3.3553446000000164</v>
      </c>
      <c r="C11" s="2">
        <f t="shared" ref="C11:L11" si="0">(C3-C6)+C8-C9</f>
        <v>136.60892929999997</v>
      </c>
      <c r="D11" s="2">
        <f t="shared" si="0"/>
        <v>443.03128349999992</v>
      </c>
      <c r="E11" s="2">
        <f t="shared" si="0"/>
        <v>686.60919369999976</v>
      </c>
      <c r="F11" s="2">
        <f t="shared" si="0"/>
        <v>762.55015540000022</v>
      </c>
      <c r="G11" s="2">
        <f t="shared" si="0"/>
        <v>-56.000142399999987</v>
      </c>
      <c r="H11" s="2">
        <f t="shared" si="0"/>
        <v>-20.704445999999763</v>
      </c>
      <c r="I11" s="2">
        <f t="shared" si="0"/>
        <v>380.95512419999943</v>
      </c>
      <c r="J11" s="2">
        <f t="shared" si="0"/>
        <v>436.1043009</v>
      </c>
      <c r="K11" s="2">
        <f t="shared" si="0"/>
        <v>533.20858299999986</v>
      </c>
      <c r="L11" s="2">
        <f t="shared" si="0"/>
        <v>-485.04054960000013</v>
      </c>
    </row>
    <row r="12" spans="1:12" x14ac:dyDescent="0.25">
      <c r="A12" s="1" t="s">
        <v>49</v>
      </c>
      <c r="B12" s="2">
        <f>B3-B6+B5+B8-B9</f>
        <v>3.3553446000000164</v>
      </c>
      <c r="C12" s="2">
        <f t="shared" ref="C12:L12" si="1">C3-C6+C5+C8-C9</f>
        <v>136.60892929999997</v>
      </c>
      <c r="D12" s="2">
        <f t="shared" si="1"/>
        <v>443.03128349999992</v>
      </c>
      <c r="E12" s="2">
        <f t="shared" si="1"/>
        <v>686.60919369999976</v>
      </c>
      <c r="F12" s="2">
        <f t="shared" si="1"/>
        <v>762.55015540000022</v>
      </c>
      <c r="G12" s="2">
        <f t="shared" si="1"/>
        <v>397.72985760000006</v>
      </c>
      <c r="H12" s="2">
        <f t="shared" si="1"/>
        <v>448.39555400000023</v>
      </c>
      <c r="I12" s="2">
        <f t="shared" si="1"/>
        <v>467.85512419999941</v>
      </c>
      <c r="J12" s="2">
        <f t="shared" si="1"/>
        <v>436.1043009</v>
      </c>
      <c r="K12" s="2">
        <f t="shared" si="1"/>
        <v>533.20858299999986</v>
      </c>
      <c r="L12" s="2">
        <f t="shared" si="1"/>
        <v>333.87945039999983</v>
      </c>
    </row>
    <row r="13" spans="1:12" x14ac:dyDescent="0.25">
      <c r="A13" s="1"/>
    </row>
    <row r="14" spans="1:12" x14ac:dyDescent="0.25">
      <c r="A14" s="1" t="s">
        <v>50</v>
      </c>
      <c r="B14">
        <v>56.7</v>
      </c>
      <c r="C14">
        <v>-1.5</v>
      </c>
      <c r="D14">
        <v>24.9</v>
      </c>
      <c r="E14">
        <v>6.7</v>
      </c>
      <c r="F14">
        <v>12.8</v>
      </c>
      <c r="G14">
        <v>26.5</v>
      </c>
      <c r="H14">
        <v>-142</v>
      </c>
      <c r="I14">
        <v>7.9</v>
      </c>
      <c r="J14">
        <v>7.2</v>
      </c>
      <c r="K14">
        <v>-1.2</v>
      </c>
      <c r="L14">
        <v>-12.3</v>
      </c>
    </row>
    <row r="15" spans="1:12" x14ac:dyDescent="0.25">
      <c r="A15" s="1"/>
    </row>
    <row r="16" spans="1:12" x14ac:dyDescent="0.25">
      <c r="A16" s="1" t="s">
        <v>51</v>
      </c>
      <c r="B16" s="2">
        <f>B11*(1-B14/100)</f>
        <v>1.452864211800007</v>
      </c>
      <c r="C16" s="2">
        <f t="shared" ref="C16:L16" si="2">C11*(1-C14/100)</f>
        <v>138.65806323949997</v>
      </c>
      <c r="D16" s="2">
        <f t="shared" si="2"/>
        <v>332.71649390849996</v>
      </c>
      <c r="E16" s="2">
        <f t="shared" si="2"/>
        <v>640.60637772209986</v>
      </c>
      <c r="F16" s="2">
        <f t="shared" si="2"/>
        <v>664.94373550880016</v>
      </c>
      <c r="G16" s="2">
        <f t="shared" si="2"/>
        <v>-41.160104663999988</v>
      </c>
      <c r="H16" s="2">
        <f t="shared" si="2"/>
        <v>-50.104759319999424</v>
      </c>
      <c r="I16" s="2">
        <f t="shared" si="2"/>
        <v>350.85966938819951</v>
      </c>
      <c r="J16" s="2">
        <f t="shared" si="2"/>
        <v>404.70479123519999</v>
      </c>
      <c r="K16" s="2">
        <f t="shared" si="2"/>
        <v>539.60708599599991</v>
      </c>
      <c r="L16" s="2">
        <f t="shared" si="2"/>
        <v>-544.70053720080011</v>
      </c>
    </row>
    <row r="17" spans="1:12" x14ac:dyDescent="0.25">
      <c r="A17" s="1" t="s">
        <v>54</v>
      </c>
      <c r="B17" s="2">
        <f>B12*(1-B14/100)</f>
        <v>1.452864211800007</v>
      </c>
      <c r="C17" s="2">
        <f t="shared" ref="C17:L17" si="3">C12*(1-C14/100)</f>
        <v>138.65806323949997</v>
      </c>
      <c r="D17" s="2">
        <f t="shared" si="3"/>
        <v>332.71649390849996</v>
      </c>
      <c r="E17" s="2">
        <f t="shared" si="3"/>
        <v>640.60637772209986</v>
      </c>
      <c r="F17" s="2">
        <f t="shared" si="3"/>
        <v>664.94373550880016</v>
      </c>
      <c r="G17" s="2">
        <f t="shared" si="3"/>
        <v>292.33144533600006</v>
      </c>
      <c r="H17" s="2">
        <f t="shared" si="3"/>
        <v>1085.1172406800006</v>
      </c>
      <c r="I17" s="2">
        <f t="shared" si="3"/>
        <v>430.8945693881995</v>
      </c>
      <c r="J17" s="2">
        <f t="shared" si="3"/>
        <v>404.70479123519999</v>
      </c>
      <c r="K17" s="2">
        <f t="shared" si="3"/>
        <v>539.60708599599991</v>
      </c>
      <c r="L17" s="2">
        <f t="shared" si="3"/>
        <v>374.94662279919982</v>
      </c>
    </row>
    <row r="18" spans="1:12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" t="s">
        <v>43</v>
      </c>
      <c r="B19" s="2">
        <v>516.50799999999992</v>
      </c>
      <c r="C19" s="2">
        <v>868.28499999999985</v>
      </c>
      <c r="D19" s="2">
        <v>1537.798</v>
      </c>
      <c r="E19" s="2">
        <v>2336.6979999999999</v>
      </c>
      <c r="F19" s="2">
        <v>3247.3249999999998</v>
      </c>
      <c r="G19" s="2">
        <v>3985.6090000000004</v>
      </c>
      <c r="H19" s="2">
        <v>3408.7170000000001</v>
      </c>
      <c r="I19" s="2">
        <v>3283.23</v>
      </c>
      <c r="J19" s="2">
        <v>3392.5470000000005</v>
      </c>
      <c r="K19" s="2">
        <v>3999.9579999999992</v>
      </c>
      <c r="L19" s="2">
        <v>3702.79</v>
      </c>
    </row>
    <row r="20" spans="1:12" x14ac:dyDescent="0.25">
      <c r="A20" s="1" t="s">
        <v>52</v>
      </c>
      <c r="B20" s="8">
        <f>B16/B19</f>
        <v>2.8128590685914008E-3</v>
      </c>
      <c r="C20" s="8">
        <f t="shared" ref="C20:L20" si="4">C16/C19</f>
        <v>0.15969187909442176</v>
      </c>
      <c r="D20" s="8">
        <f t="shared" si="4"/>
        <v>0.21635903669305068</v>
      </c>
      <c r="E20" s="8">
        <f t="shared" si="4"/>
        <v>0.27415026576908952</v>
      </c>
      <c r="F20" s="8">
        <f t="shared" si="4"/>
        <v>0.20476661113648933</v>
      </c>
      <c r="G20" s="8">
        <f t="shared" si="4"/>
        <v>-1.0327180780653592E-2</v>
      </c>
      <c r="H20" s="8">
        <f t="shared" si="4"/>
        <v>-1.4699008254425177E-2</v>
      </c>
      <c r="I20" s="8">
        <f t="shared" si="4"/>
        <v>0.10686417624966862</v>
      </c>
      <c r="J20" s="8">
        <f t="shared" si="4"/>
        <v>0.11929231672699006</v>
      </c>
      <c r="K20" s="8">
        <f t="shared" si="4"/>
        <v>0.13490318798247383</v>
      </c>
      <c r="L20" s="8">
        <f t="shared" si="4"/>
        <v>-0.14710543595526621</v>
      </c>
    </row>
    <row r="21" spans="1:12" x14ac:dyDescent="0.25">
      <c r="A21" s="1" t="s">
        <v>53</v>
      </c>
      <c r="B21" s="8">
        <f>B17/B19</f>
        <v>2.8128590685914008E-3</v>
      </c>
      <c r="C21" s="8">
        <f t="shared" ref="C21:L21" si="5">C17/C19</f>
        <v>0.15969187909442176</v>
      </c>
      <c r="D21" s="8">
        <f t="shared" si="5"/>
        <v>0.21635903669305068</v>
      </c>
      <c r="E21" s="8">
        <f t="shared" si="5"/>
        <v>0.27415026576908952</v>
      </c>
      <c r="F21" s="8">
        <f t="shared" si="5"/>
        <v>0.20476661113648933</v>
      </c>
      <c r="G21" s="8">
        <f t="shared" si="5"/>
        <v>7.3346744584328272E-2</v>
      </c>
      <c r="H21" s="8">
        <f t="shared" si="5"/>
        <v>0.31833597235558148</v>
      </c>
      <c r="I21" s="8">
        <f t="shared" si="5"/>
        <v>0.13124105511590706</v>
      </c>
      <c r="J21" s="8">
        <f t="shared" si="5"/>
        <v>0.11929231672699006</v>
      </c>
      <c r="K21" s="8">
        <f t="shared" si="5"/>
        <v>0.13490318798247383</v>
      </c>
      <c r="L21" s="8">
        <f t="shared" si="5"/>
        <v>0.10126056913819034</v>
      </c>
    </row>
    <row r="26" spans="1:12" x14ac:dyDescent="0.25">
      <c r="B26" s="1">
        <v>2006</v>
      </c>
      <c r="C26" s="1">
        <v>2007</v>
      </c>
      <c r="D26" s="1">
        <v>2008</v>
      </c>
      <c r="E26" s="1">
        <v>2009</v>
      </c>
      <c r="F26" s="1">
        <v>2010</v>
      </c>
      <c r="G26" s="1">
        <v>2011</v>
      </c>
      <c r="H26" s="1">
        <v>2012</v>
      </c>
      <c r="I26" s="1">
        <v>2013</v>
      </c>
      <c r="J26" s="1">
        <v>2014</v>
      </c>
      <c r="K26" s="1">
        <v>2015</v>
      </c>
      <c r="L26" s="1">
        <v>2016</v>
      </c>
    </row>
    <row r="27" spans="1:12" x14ac:dyDescent="0.25">
      <c r="A27" s="1" t="s">
        <v>52</v>
      </c>
      <c r="B27" s="9">
        <v>2.8128590685914008E-3</v>
      </c>
      <c r="C27" s="9">
        <v>0.15969187909442176</v>
      </c>
      <c r="D27" s="9">
        <v>0.21635903669305068</v>
      </c>
      <c r="E27" s="9">
        <v>0.27415026576908952</v>
      </c>
      <c r="F27" s="9">
        <v>0.20476661113648933</v>
      </c>
      <c r="G27" s="9">
        <v>-1.0327180780653592E-2</v>
      </c>
      <c r="H27" s="9">
        <v>-1.4699008254425177E-2</v>
      </c>
      <c r="I27" s="9">
        <v>0.10686417624966862</v>
      </c>
      <c r="J27" s="9">
        <v>0.11929231672699006</v>
      </c>
      <c r="K27" s="9">
        <v>0.13490318798247383</v>
      </c>
      <c r="L27" s="9">
        <v>-0.14710543595526621</v>
      </c>
    </row>
    <row r="28" spans="1:12" x14ac:dyDescent="0.25">
      <c r="A28" s="1" t="s">
        <v>53</v>
      </c>
      <c r="B28" s="9">
        <v>2.8128590685914008E-3</v>
      </c>
      <c r="C28" s="9">
        <v>0.15969187909442176</v>
      </c>
      <c r="D28" s="9">
        <v>0.21635903669305068</v>
      </c>
      <c r="E28" s="9">
        <v>0.27415026576908952</v>
      </c>
      <c r="F28" s="9">
        <v>0.20476661113648933</v>
      </c>
      <c r="G28" s="9">
        <v>7.3346744584328272E-2</v>
      </c>
      <c r="H28" s="9">
        <v>0.31833597235558148</v>
      </c>
      <c r="I28" s="9">
        <v>0.13124105511590706</v>
      </c>
      <c r="J28" s="9">
        <v>0.11929231672699006</v>
      </c>
      <c r="K28" s="9">
        <v>0.13490318798247383</v>
      </c>
      <c r="L28" s="9">
        <v>0.10126056913819034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Margins</vt:lpstr>
      <vt:lpstr>Assets</vt:lpstr>
      <vt:lpstr>Roic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2017-04-21T02:51:11Z</dcterms:modified>
</cp:coreProperties>
</file>