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activeTab="2"/>
  </bookViews>
  <sheets>
    <sheet name="stats 1" sheetId="1" r:id="rId1"/>
    <sheet name="charts" sheetId="6" r:id="rId2"/>
    <sheet name="images" sheetId="7" r:id="rId3"/>
  </sheets>
  <calcPr calcId="145621"/>
</workbook>
</file>

<file path=xl/calcChain.xml><?xml version="1.0" encoding="utf-8"?>
<calcChain xmlns="http://schemas.openxmlformats.org/spreadsheetml/2006/main">
  <c r="E89" i="6" l="1"/>
  <c r="D89" i="6"/>
  <c r="D64" i="6"/>
  <c r="D67" i="6" s="1"/>
  <c r="C64" i="6"/>
  <c r="C67" i="6" s="1"/>
  <c r="D69" i="6" s="1"/>
  <c r="T59" i="6"/>
  <c r="R59" i="6"/>
  <c r="L59" i="6"/>
  <c r="T58" i="6"/>
  <c r="R58" i="6"/>
  <c r="L58" i="6"/>
  <c r="T57" i="6"/>
  <c r="R57" i="6"/>
  <c r="L57" i="6"/>
  <c r="T56" i="6"/>
  <c r="R56" i="6"/>
  <c r="L56" i="6"/>
  <c r="T55" i="6"/>
  <c r="R55" i="6"/>
  <c r="L55" i="6"/>
  <c r="D65" i="6"/>
  <c r="D66" i="6" s="1"/>
  <c r="C65" i="6"/>
  <c r="C66" i="6" s="1"/>
  <c r="C68" i="6" l="1"/>
  <c r="D68" i="6"/>
  <c r="C69" i="6"/>
  <c r="E216" i="1" l="1"/>
  <c r="E217" i="1"/>
  <c r="F217" i="1" s="1"/>
  <c r="E218" i="1"/>
  <c r="E219" i="1"/>
  <c r="E220" i="1"/>
  <c r="E221" i="1"/>
  <c r="E222" i="1"/>
  <c r="E223" i="1"/>
  <c r="E224" i="1"/>
  <c r="F224" i="1" s="1"/>
  <c r="E225" i="1"/>
  <c r="F225" i="1" s="1"/>
  <c r="E226" i="1"/>
  <c r="E227" i="1"/>
  <c r="E228" i="1"/>
  <c r="F228" i="1" s="1"/>
  <c r="E229" i="1"/>
  <c r="E230" i="1"/>
  <c r="E231" i="1"/>
  <c r="F231" i="1" s="1"/>
  <c r="E232" i="1"/>
  <c r="F232" i="1" s="1"/>
  <c r="E233" i="1"/>
  <c r="F233" i="1" s="1"/>
  <c r="E27" i="6"/>
  <c r="E181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E119" i="1"/>
  <c r="E120" i="1"/>
  <c r="E121" i="1"/>
  <c r="E122" i="1"/>
  <c r="E118" i="1"/>
  <c r="E117" i="1"/>
  <c r="E116" i="1"/>
  <c r="E115" i="1"/>
  <c r="E114" i="1"/>
  <c r="E113" i="1"/>
  <c r="E112" i="1"/>
  <c r="E111" i="1"/>
  <c r="D87" i="1"/>
  <c r="D83" i="1"/>
  <c r="D79" i="1"/>
  <c r="D75" i="1"/>
  <c r="D71" i="1"/>
  <c r="D67" i="1"/>
  <c r="D63" i="1"/>
  <c r="D59" i="1"/>
  <c r="U90" i="1"/>
  <c r="C90" i="1" s="1"/>
  <c r="P92" i="1"/>
  <c r="B92" i="1" s="1"/>
  <c r="P93" i="1"/>
  <c r="B93" i="1" s="1"/>
  <c r="P94" i="1"/>
  <c r="B94" i="1" s="1"/>
  <c r="P95" i="1"/>
  <c r="B95" i="1" s="1"/>
  <c r="P96" i="1"/>
  <c r="B96" i="1" s="1"/>
  <c r="P97" i="1"/>
  <c r="B97" i="1" s="1"/>
  <c r="P98" i="1"/>
  <c r="B98" i="1" s="1"/>
  <c r="P99" i="1"/>
  <c r="B99" i="1" s="1"/>
  <c r="P100" i="1"/>
  <c r="B100" i="1" s="1"/>
  <c r="P101" i="1"/>
  <c r="B101" i="1" s="1"/>
  <c r="P102" i="1"/>
  <c r="B102" i="1" s="1"/>
  <c r="P103" i="1"/>
  <c r="B103" i="1" s="1"/>
  <c r="P104" i="1"/>
  <c r="B104" i="1" s="1"/>
  <c r="P105" i="1"/>
  <c r="B105" i="1" s="1"/>
  <c r="P106" i="1"/>
  <c r="B106" i="1" s="1"/>
  <c r="P107" i="1"/>
  <c r="B107" i="1" s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B90" i="1" s="1"/>
  <c r="P91" i="1"/>
  <c r="B91" i="1" s="1"/>
  <c r="F223" i="1" l="1"/>
  <c r="F230" i="1"/>
  <c r="F222" i="1"/>
  <c r="F229" i="1"/>
  <c r="F221" i="1"/>
  <c r="F220" i="1"/>
  <c r="F227" i="1"/>
  <c r="F219" i="1"/>
  <c r="F226" i="1"/>
  <c r="F218" i="1"/>
  <c r="F216" i="1"/>
  <c r="U91" i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C107" i="1" s="1"/>
  <c r="D107" i="1" s="1"/>
  <c r="C103" i="1" l="1"/>
  <c r="D103" i="1" s="1"/>
  <c r="C99" i="1"/>
  <c r="D99" i="1" s="1"/>
  <c r="C91" i="1"/>
  <c r="D91" i="1" s="1"/>
  <c r="C104" i="1"/>
  <c r="C97" i="1"/>
  <c r="C105" i="1"/>
  <c r="C101" i="1"/>
  <c r="C95" i="1"/>
  <c r="D95" i="1" s="1"/>
  <c r="C92" i="1"/>
  <c r="C93" i="1"/>
  <c r="C98" i="1"/>
  <c r="C94" i="1"/>
  <c r="C96" i="1"/>
  <c r="C100" i="1"/>
  <c r="C106" i="1"/>
  <c r="C102" i="1"/>
</calcChain>
</file>

<file path=xl/sharedStrings.xml><?xml version="1.0" encoding="utf-8"?>
<sst xmlns="http://schemas.openxmlformats.org/spreadsheetml/2006/main" count="481" uniqueCount="153">
  <si>
    <t>2018*</t>
  </si>
  <si>
    <t>2019*</t>
  </si>
  <si>
    <t>2020*</t>
  </si>
  <si>
    <t>2021*</t>
  </si>
  <si>
    <t>Facebook</t>
  </si>
  <si>
    <t>Youtube</t>
  </si>
  <si>
    <t>Whatsapp</t>
  </si>
  <si>
    <t>Facebook Messenger</t>
  </si>
  <si>
    <t>WeChat</t>
  </si>
  <si>
    <t>QQ</t>
  </si>
  <si>
    <t>Instagram</t>
  </si>
  <si>
    <t>Qzone</t>
  </si>
  <si>
    <t>Tumbler</t>
  </si>
  <si>
    <t>Twitter</t>
  </si>
  <si>
    <t>Sine Weibo</t>
  </si>
  <si>
    <t>Baidu Tieba</t>
  </si>
  <si>
    <t>Skype</t>
  </si>
  <si>
    <t>Viber</t>
  </si>
  <si>
    <t>Snapchat</t>
  </si>
  <si>
    <t>LINE</t>
  </si>
  <si>
    <t>Pinterest</t>
  </si>
  <si>
    <t>yy</t>
  </si>
  <si>
    <t>LinkedIn</t>
  </si>
  <si>
    <t>Telegram</t>
  </si>
  <si>
    <t>Vkontakte</t>
  </si>
  <si>
    <t>BBM</t>
  </si>
  <si>
    <t>Kakaotalk</t>
  </si>
  <si>
    <t>Social media users world wide (billions) - Aug/2017</t>
  </si>
  <si>
    <t>Social media sites (ranked by users in billions) - Aug/2017</t>
  </si>
  <si>
    <t>% of US population with a social media profile</t>
  </si>
  <si>
    <t>Q3</t>
  </si>
  <si>
    <t>Q4</t>
  </si>
  <si>
    <t>Q1</t>
  </si>
  <si>
    <t>Q2</t>
  </si>
  <si>
    <t>'09</t>
  </si>
  <si>
    <t>'10</t>
  </si>
  <si>
    <t>'11</t>
  </si>
  <si>
    <t>'12</t>
  </si>
  <si>
    <t>'13</t>
  </si>
  <si>
    <t>'14</t>
  </si>
  <si>
    <t>'15</t>
  </si>
  <si>
    <t>'16</t>
  </si>
  <si>
    <t>'17</t>
  </si>
  <si>
    <t>Q3'08</t>
  </si>
  <si>
    <t>Q1'09</t>
  </si>
  <si>
    <t>Q2'09</t>
  </si>
  <si>
    <t>Q3'09</t>
  </si>
  <si>
    <t>Q4'09</t>
  </si>
  <si>
    <t>Q1'10</t>
  </si>
  <si>
    <t>Q2'10</t>
  </si>
  <si>
    <t>Q3'10</t>
  </si>
  <si>
    <t>Q4'10</t>
  </si>
  <si>
    <t>Q1'11</t>
  </si>
  <si>
    <t>Q2'11</t>
  </si>
  <si>
    <t>Q3'11</t>
  </si>
  <si>
    <t>Q4'11</t>
  </si>
  <si>
    <t>Q1'12</t>
  </si>
  <si>
    <t>Q2'12</t>
  </si>
  <si>
    <t>Q3'12</t>
  </si>
  <si>
    <t>Q4'12</t>
  </si>
  <si>
    <t>Q1'13</t>
  </si>
  <si>
    <t>Q2'13</t>
  </si>
  <si>
    <t>Q3'13</t>
  </si>
  <si>
    <t>Q4'13</t>
  </si>
  <si>
    <t>Q1'14</t>
  </si>
  <si>
    <t>Q2'14</t>
  </si>
  <si>
    <t>Q3'14</t>
  </si>
  <si>
    <t>Q4'14</t>
  </si>
  <si>
    <t>Q1'15</t>
  </si>
  <si>
    <t>Q2'15</t>
  </si>
  <si>
    <t>Q3'15</t>
  </si>
  <si>
    <t>Q4'15</t>
  </si>
  <si>
    <t>Q1'16</t>
  </si>
  <si>
    <t>Q2'16</t>
  </si>
  <si>
    <t>Q3'16</t>
  </si>
  <si>
    <t>Q4'16</t>
  </si>
  <si>
    <t>Q1'17</t>
  </si>
  <si>
    <t>Q2'17</t>
  </si>
  <si>
    <t>Facebook users worldwide (millions)</t>
  </si>
  <si>
    <t>'18</t>
  </si>
  <si>
    <t>'19</t>
  </si>
  <si>
    <t>'20</t>
  </si>
  <si>
    <t>'21</t>
  </si>
  <si>
    <t>Facebook users by year</t>
  </si>
  <si>
    <t>Facebook users as (%) of Global social media users</t>
  </si>
  <si>
    <t>Year</t>
  </si>
  <si>
    <t>* Projected</t>
  </si>
  <si>
    <t>ARPU global (advertising)</t>
  </si>
  <si>
    <t>Facebook's global quarterly revenue (advetising)</t>
  </si>
  <si>
    <t>Facebook's global quarterly revenue (other)</t>
  </si>
  <si>
    <t>ARPU global (other)</t>
  </si>
  <si>
    <t>ARPU global (total)</t>
  </si>
  <si>
    <t>Q3'17*</t>
  </si>
  <si>
    <t>Q4'17*</t>
  </si>
  <si>
    <t>Q1'18*</t>
  </si>
  <si>
    <t>Q2'18*</t>
  </si>
  <si>
    <t>Q3'18*</t>
  </si>
  <si>
    <t>Q4'18*</t>
  </si>
  <si>
    <t>Q1'19*</t>
  </si>
  <si>
    <t>Q2'19*</t>
  </si>
  <si>
    <t>Q3'19*</t>
  </si>
  <si>
    <t>Q4'19*</t>
  </si>
  <si>
    <t>Q1'20*</t>
  </si>
  <si>
    <t>Q2'20*</t>
  </si>
  <si>
    <t>Q3'20*</t>
  </si>
  <si>
    <t>Q4'20*</t>
  </si>
  <si>
    <t>Q1'21*</t>
  </si>
  <si>
    <t>Q2'21*</t>
  </si>
  <si>
    <t>Q3'21*</t>
  </si>
  <si>
    <t>Q4'21*</t>
  </si>
  <si>
    <t>Facebook's quarterly income (millions)</t>
  </si>
  <si>
    <t>Facebook's global quarterly revenue (total)</t>
  </si>
  <si>
    <t>Profit margin (%)</t>
  </si>
  <si>
    <t>Avg. Profit Margin (%)</t>
  </si>
  <si>
    <t>Quarter</t>
  </si>
  <si>
    <t>Facebook's Revenue (millions)</t>
  </si>
  <si>
    <t>Net Income</t>
  </si>
  <si>
    <t>Net Income (millions)</t>
  </si>
  <si>
    <t>Projected Figures</t>
  </si>
  <si>
    <t>Note: Projected Net Income was calculated using the Average quarterly profit margin. For ARPU global, and the rest of the data a linear tendency was used.</t>
  </si>
  <si>
    <t>Revenue</t>
  </si>
  <si>
    <t>CAGR</t>
  </si>
  <si>
    <t>PEG</t>
  </si>
  <si>
    <t>PSG</t>
  </si>
  <si>
    <t>Revenues</t>
  </si>
  <si>
    <t>No.</t>
  </si>
  <si>
    <t>Ticker</t>
  </si>
  <si>
    <t>Market Cap</t>
  </si>
  <si>
    <t>P/E</t>
  </si>
  <si>
    <t>Fwd P/E</t>
  </si>
  <si>
    <t>P/S</t>
  </si>
  <si>
    <t>P/B</t>
  </si>
  <si>
    <t>Price</t>
  </si>
  <si>
    <t>5 Yr. CAGR</t>
  </si>
  <si>
    <t>CAPEX</t>
  </si>
  <si>
    <t>CAPEX (% of Revenue)</t>
  </si>
  <si>
    <t>R&amp;D</t>
  </si>
  <si>
    <t>R&amp;D (% of Revenue)</t>
  </si>
  <si>
    <t>FB</t>
  </si>
  <si>
    <t>AAPL</t>
  </si>
  <si>
    <t>835.34B</t>
  </si>
  <si>
    <t>AMZN</t>
  </si>
  <si>
    <t>471.42B</t>
  </si>
  <si>
    <t>NFLX</t>
  </si>
  <si>
    <t>75.46B</t>
  </si>
  <si>
    <t>GOOG</t>
  </si>
  <si>
    <t>628.42B</t>
  </si>
  <si>
    <t>486.16B</t>
  </si>
  <si>
    <t>CAGR (Fwd.)</t>
  </si>
  <si>
    <t>Net Income 2013</t>
  </si>
  <si>
    <t>Revenue 2013</t>
  </si>
  <si>
    <t>On CAGR Realized</t>
  </si>
  <si>
    <t>On future expected CAGR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</si>
</sst>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\ #,##0_);[Red]\(&quot;$&quot;\ #,##0\)"/>
    <numFmt numFmtId="8" formatCode="&quot;$&quot;\ #,##0.00_);[Red]\(&quot;$&quot;\ #,##0.00\)"/>
    <numFmt numFmtId="164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8"/>
      <color rgb="FFBED3F9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3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6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164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0" fontId="3" fillId="0" borderId="0" xfId="0" applyFont="1" applyAlignment="1">
      <alignment horizontal="left"/>
    </xf>
    <xf numFmtId="1" fontId="3" fillId="0" borderId="0" xfId="0" applyNumberFormat="1" applyFont="1" applyAlignment="1">
      <alignment horizontal="center"/>
    </xf>
    <xf numFmtId="1" fontId="0" fillId="0" borderId="0" xfId="0" applyNumberFormat="1" applyAlignment="1">
      <alignment horizontal="left"/>
    </xf>
    <xf numFmtId="2" fontId="3" fillId="0" borderId="0" xfId="0" applyNumberFormat="1" applyFont="1" applyAlignment="1">
      <alignment horizontal="center"/>
    </xf>
    <xf numFmtId="9" fontId="3" fillId="0" borderId="0" xfId="0" applyNumberFormat="1" applyFont="1" applyAlignment="1">
      <alignment horizontal="center"/>
    </xf>
    <xf numFmtId="0" fontId="0" fillId="0" borderId="0" xfId="0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9" fontId="0" fillId="0" borderId="1" xfId="0" applyNumberFormat="1" applyBorder="1" applyAlignment="1">
      <alignment horizontal="center"/>
    </xf>
    <xf numFmtId="0" fontId="3" fillId="0" borderId="1" xfId="0" applyFont="1" applyBorder="1" applyAlignment="1">
      <alignment horizontal="center"/>
    </xf>
    <xf numFmtId="2" fontId="3" fillId="0" borderId="1" xfId="0" applyNumberFormat="1" applyFont="1" applyBorder="1" applyAlignment="1">
      <alignment horizontal="center"/>
    </xf>
    <xf numFmtId="9" fontId="3" fillId="0" borderId="1" xfId="0" applyNumberFormat="1" applyFont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8" fontId="0" fillId="0" borderId="0" xfId="0" applyNumberFormat="1" applyAlignment="1">
      <alignment horizontal="center"/>
    </xf>
    <xf numFmtId="8" fontId="0" fillId="0" borderId="0" xfId="0" applyNumberFormat="1" applyAlignment="1">
      <alignment horizontal="left"/>
    </xf>
    <xf numFmtId="0" fontId="0" fillId="0" borderId="0" xfId="0" applyFont="1" applyAlignment="1">
      <alignment horizontal="center"/>
    </xf>
    <xf numFmtId="6" fontId="0" fillId="0" borderId="0" xfId="0" applyNumberFormat="1" applyAlignment="1">
      <alignment horizontal="center"/>
    </xf>
    <xf numFmtId="6" fontId="0" fillId="0" borderId="0" xfId="0" applyNumberFormat="1" applyAlignment="1">
      <alignment horizontal="right"/>
    </xf>
    <xf numFmtId="6" fontId="0" fillId="0" borderId="1" xfId="0" applyNumberFormat="1" applyBorder="1" applyAlignment="1">
      <alignment horizontal="center"/>
    </xf>
    <xf numFmtId="6" fontId="1" fillId="2" borderId="1" xfId="0" applyNumberFormat="1" applyFont="1" applyFill="1" applyBorder="1" applyAlignment="1">
      <alignment horizontal="right"/>
    </xf>
    <xf numFmtId="9" fontId="2" fillId="0" borderId="1" xfId="0" applyNumberFormat="1" applyFont="1" applyBorder="1" applyAlignment="1">
      <alignment horizontal="center"/>
    </xf>
    <xf numFmtId="8" fontId="0" fillId="0" borderId="1" xfId="0" applyNumberForma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 vertical="center" wrapText="1"/>
    </xf>
    <xf numFmtId="0" fontId="5" fillId="0" borderId="0" xfId="0" applyFont="1"/>
    <xf numFmtId="10" fontId="0" fillId="0" borderId="1" xfId="0" applyNumberFormat="1" applyBorder="1" applyAlignment="1">
      <alignment horizontal="center"/>
    </xf>
    <xf numFmtId="0" fontId="0" fillId="3" borderId="1" xfId="0" applyFill="1" applyBorder="1" applyAlignment="1">
      <alignment horizontal="center"/>
    </xf>
    <xf numFmtId="10" fontId="0" fillId="3" borderId="1" xfId="0" applyNumberFormat="1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9" fontId="0" fillId="3" borderId="1" xfId="0" applyNumberFormat="1" applyFill="1" applyBorder="1" applyAlignment="1">
      <alignment horizontal="center"/>
    </xf>
    <xf numFmtId="0" fontId="0" fillId="0" borderId="0" xfId="0" applyNumberFormat="1"/>
    <xf numFmtId="10" fontId="0" fillId="0" borderId="0" xfId="0" applyNumberForma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6" fontId="0" fillId="0" borderId="0" xfId="0" applyNumberFormat="1" applyFill="1" applyBorder="1" applyAlignment="1">
      <alignment horizontal="center"/>
    </xf>
    <xf numFmtId="8" fontId="0" fillId="0" borderId="0" xfId="0" applyNumberFormat="1" applyFill="1" applyBorder="1" applyAlignment="1">
      <alignment horizontal="center"/>
    </xf>
    <xf numFmtId="6" fontId="1" fillId="2" borderId="1" xfId="0" applyNumberFormat="1" applyFont="1" applyFill="1" applyBorder="1" applyAlignment="1">
      <alignment horizontal="center"/>
    </xf>
    <xf numFmtId="8" fontId="1" fillId="2" borderId="1" xfId="0" applyNumberFormat="1" applyFont="1" applyFill="1" applyBorder="1" applyAlignment="1">
      <alignment horizontal="center"/>
    </xf>
    <xf numFmtId="0" fontId="3" fillId="0" borderId="2" xfId="0" applyFont="1" applyBorder="1" applyAlignment="1">
      <alignment horizontal="left"/>
    </xf>
    <xf numFmtId="0" fontId="4" fillId="2" borderId="1" xfId="0" applyFont="1" applyFill="1" applyBorder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1" fillId="2" borderId="1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8" fontId="6" fillId="0" borderId="0" xfId="0" applyNumberFormat="1" applyFont="1" applyAlignment="1">
      <alignment horizontal="center"/>
    </xf>
    <xf numFmtId="8" fontId="6" fillId="0" borderId="0" xfId="0" applyNumberFormat="1" applyFont="1"/>
    <xf numFmtId="0" fontId="6" fillId="0" borderId="0" xfId="0" applyNumberFormat="1" applyFont="1"/>
    <xf numFmtId="10" fontId="6" fillId="0" borderId="0" xfId="0" applyNumberFormat="1" applyFont="1"/>
    <xf numFmtId="0" fontId="0" fillId="0" borderId="0" xfId="0" applyFill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0" xfId="0" quotePrefix="1" applyFont="1" applyFill="1" applyAlignment="1">
      <alignment horizontal="center"/>
    </xf>
    <xf numFmtId="1" fontId="6" fillId="0" borderId="0" xfId="0" applyNumberFormat="1" applyFont="1" applyFill="1" applyAlignment="1">
      <alignment horizontal="center"/>
    </xf>
    <xf numFmtId="9" fontId="6" fillId="0" borderId="0" xfId="0" applyNumberFormat="1" applyFont="1" applyFill="1" applyAlignment="1">
      <alignment horizontal="center"/>
    </xf>
    <xf numFmtId="10" fontId="6" fillId="0" borderId="0" xfId="0" applyNumberFormat="1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950834577050418E-2"/>
          <c:y val="0.18205059154292413"/>
          <c:w val="0.90609833084589919"/>
          <c:h val="0.69518578584461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'stats 1'!$L$126</c:f>
              <c:strCache>
                <c:ptCount val="1"/>
                <c:pt idx="0">
                  <c:v>ARPU global (advertising)</c:v>
                </c:pt>
              </c:strCache>
            </c:strRef>
          </c:tx>
          <c:invertIfNegative val="0"/>
          <c:cat>
            <c:strRef>
              <c:f>'stats 1'!$K$127:$K$167</c:f>
              <c:strCache>
                <c:ptCount val="41"/>
                <c:pt idx="0">
                  <c:v>Q4'11</c:v>
                </c:pt>
                <c:pt idx="1">
                  <c:v>Q1'12</c:v>
                </c:pt>
                <c:pt idx="2">
                  <c:v>Q2'12</c:v>
                </c:pt>
                <c:pt idx="3">
                  <c:v>Q3'12</c:v>
                </c:pt>
                <c:pt idx="4">
                  <c:v>Q4'12</c:v>
                </c:pt>
                <c:pt idx="5">
                  <c:v>Q1'13</c:v>
                </c:pt>
                <c:pt idx="6">
                  <c:v>Q2'13</c:v>
                </c:pt>
                <c:pt idx="7">
                  <c:v>Q3'13</c:v>
                </c:pt>
                <c:pt idx="8">
                  <c:v>Q4'13</c:v>
                </c:pt>
                <c:pt idx="9">
                  <c:v>Q1'14</c:v>
                </c:pt>
                <c:pt idx="10">
                  <c:v>Q2'14</c:v>
                </c:pt>
                <c:pt idx="11">
                  <c:v>Q3'14</c:v>
                </c:pt>
                <c:pt idx="12">
                  <c:v>Q4'14</c:v>
                </c:pt>
                <c:pt idx="13">
                  <c:v>Q1'15</c:v>
                </c:pt>
                <c:pt idx="14">
                  <c:v>Q2'15</c:v>
                </c:pt>
                <c:pt idx="15">
                  <c:v>Q3'15</c:v>
                </c:pt>
                <c:pt idx="16">
                  <c:v>Q4'15</c:v>
                </c:pt>
                <c:pt idx="17">
                  <c:v>Q1'16</c:v>
                </c:pt>
                <c:pt idx="18">
                  <c:v>Q2'16</c:v>
                </c:pt>
                <c:pt idx="19">
                  <c:v>Q3'16</c:v>
                </c:pt>
                <c:pt idx="20">
                  <c:v>Q4'16</c:v>
                </c:pt>
                <c:pt idx="21">
                  <c:v>Q1'17</c:v>
                </c:pt>
                <c:pt idx="22">
                  <c:v>Q2'17</c:v>
                </c:pt>
                <c:pt idx="23">
                  <c:v>Q3'17*</c:v>
                </c:pt>
                <c:pt idx="24">
                  <c:v>Q4'17*</c:v>
                </c:pt>
                <c:pt idx="25">
                  <c:v>Q1'18*</c:v>
                </c:pt>
                <c:pt idx="26">
                  <c:v>Q2'18*</c:v>
                </c:pt>
                <c:pt idx="27">
                  <c:v>Q3'18*</c:v>
                </c:pt>
                <c:pt idx="28">
                  <c:v>Q4'18*</c:v>
                </c:pt>
                <c:pt idx="29">
                  <c:v>Q1'19*</c:v>
                </c:pt>
                <c:pt idx="30">
                  <c:v>Q2'19*</c:v>
                </c:pt>
                <c:pt idx="31">
                  <c:v>Q3'19*</c:v>
                </c:pt>
                <c:pt idx="32">
                  <c:v>Q4'19*</c:v>
                </c:pt>
                <c:pt idx="33">
                  <c:v>Q1'20*</c:v>
                </c:pt>
                <c:pt idx="34">
                  <c:v>Q2'20*</c:v>
                </c:pt>
                <c:pt idx="35">
                  <c:v>Q3'20*</c:v>
                </c:pt>
                <c:pt idx="36">
                  <c:v>Q4'20*</c:v>
                </c:pt>
                <c:pt idx="37">
                  <c:v>Q1'21*</c:v>
                </c:pt>
                <c:pt idx="38">
                  <c:v>Q2'21*</c:v>
                </c:pt>
                <c:pt idx="39">
                  <c:v>Q3'21*</c:v>
                </c:pt>
                <c:pt idx="40">
                  <c:v>Q4'21*</c:v>
                </c:pt>
              </c:strCache>
            </c:strRef>
          </c:cat>
          <c:val>
            <c:numRef>
              <c:f>'stats 1'!$L$127:$L$167</c:f>
              <c:numCache>
                <c:formatCode>"$"#,##0.00_);[Red]\("$"#,##0.00\)</c:formatCode>
                <c:ptCount val="41"/>
                <c:pt idx="0">
                  <c:v>1.3384615384615384</c:v>
                </c:pt>
                <c:pt idx="1">
                  <c:v>1.1742508324084351</c:v>
                </c:pt>
                <c:pt idx="2">
                  <c:v>1.2397905759162304</c:v>
                </c:pt>
                <c:pt idx="3">
                  <c:v>1.253227408142999</c:v>
                </c:pt>
                <c:pt idx="4">
                  <c:v>1.5009469696969697</c:v>
                </c:pt>
                <c:pt idx="5">
                  <c:v>1.3135135135135134</c:v>
                </c:pt>
                <c:pt idx="6">
                  <c:v>1.5696969696969696</c:v>
                </c:pt>
                <c:pt idx="7">
                  <c:v>1.6955424726661059</c:v>
                </c:pt>
                <c:pt idx="8">
                  <c:v>2.1050488599348536</c:v>
                </c:pt>
                <c:pt idx="9">
                  <c:v>1.9608150470219436</c:v>
                </c:pt>
                <c:pt idx="10">
                  <c:v>2.2095671981776763</c:v>
                </c:pt>
                <c:pt idx="11">
                  <c:v>2.3725925925925928</c:v>
                </c:pt>
                <c:pt idx="12">
                  <c:v>2.7645369705671214</c:v>
                </c:pt>
                <c:pt idx="13">
                  <c:v>2.4587092297015962</c:v>
                </c:pt>
                <c:pt idx="14">
                  <c:v>2.7127516778523488</c:v>
                </c:pt>
                <c:pt idx="15">
                  <c:v>2.9132686084142394</c:v>
                </c:pt>
                <c:pt idx="16">
                  <c:v>3.6712759270898805</c:v>
                </c:pt>
                <c:pt idx="17">
                  <c:v>3.2539298669891172</c:v>
                </c:pt>
                <c:pt idx="18">
                  <c:v>3.7593457943925235</c:v>
                </c:pt>
                <c:pt idx="19">
                  <c:v>3.9211409395973154</c:v>
                </c:pt>
                <c:pt idx="20">
                  <c:v>4.7360215053763444</c:v>
                </c:pt>
                <c:pt idx="21">
                  <c:v>4.1487603305785123</c:v>
                </c:pt>
                <c:pt idx="22">
                  <c:v>4.6465603190428713</c:v>
                </c:pt>
                <c:pt idx="23">
                  <c:v>4.5113038680881603</c:v>
                </c:pt>
                <c:pt idx="24">
                  <c:v>4.6744931210526302</c:v>
                </c:pt>
                <c:pt idx="25">
                  <c:v>4.8376823740171098</c:v>
                </c:pt>
                <c:pt idx="26">
                  <c:v>5.0008716269815903</c:v>
                </c:pt>
                <c:pt idx="27">
                  <c:v>5.1640608799460699</c:v>
                </c:pt>
                <c:pt idx="28">
                  <c:v>5.3272501329105504</c:v>
                </c:pt>
                <c:pt idx="29">
                  <c:v>5.4904393858750202</c:v>
                </c:pt>
                <c:pt idx="30">
                  <c:v>5.6536286388394998</c:v>
                </c:pt>
                <c:pt idx="31">
                  <c:v>5.8168178918039803</c:v>
                </c:pt>
                <c:pt idx="32">
                  <c:v>5.98000714476846</c:v>
                </c:pt>
                <c:pt idx="33">
                  <c:v>6.1431963977329396</c:v>
                </c:pt>
                <c:pt idx="34">
                  <c:v>6.3063856506974201</c:v>
                </c:pt>
                <c:pt idx="35">
                  <c:v>6.4695749036618899</c:v>
                </c:pt>
                <c:pt idx="36">
                  <c:v>6.6327641566263704</c:v>
                </c:pt>
                <c:pt idx="37">
                  <c:v>6.79595340959085</c:v>
                </c:pt>
                <c:pt idx="38">
                  <c:v>6.9591426625553297</c:v>
                </c:pt>
                <c:pt idx="39">
                  <c:v>7.1223319155198102</c:v>
                </c:pt>
                <c:pt idx="40">
                  <c:v>7.28552116848428</c:v>
                </c:pt>
              </c:numCache>
            </c:numRef>
          </c:val>
        </c:ser>
        <c:ser>
          <c:idx val="2"/>
          <c:order val="2"/>
          <c:tx>
            <c:strRef>
              <c:f>'stats 1'!$N$126</c:f>
              <c:strCache>
                <c:ptCount val="1"/>
                <c:pt idx="0">
                  <c:v>ARPU global (total)</c:v>
                </c:pt>
              </c:strCache>
            </c:strRef>
          </c:tx>
          <c:invertIfNegative val="0"/>
          <c:cat>
            <c:strRef>
              <c:f>'stats 1'!$K$127:$K$167</c:f>
              <c:strCache>
                <c:ptCount val="41"/>
                <c:pt idx="0">
                  <c:v>Q4'11</c:v>
                </c:pt>
                <c:pt idx="1">
                  <c:v>Q1'12</c:v>
                </c:pt>
                <c:pt idx="2">
                  <c:v>Q2'12</c:v>
                </c:pt>
                <c:pt idx="3">
                  <c:v>Q3'12</c:v>
                </c:pt>
                <c:pt idx="4">
                  <c:v>Q4'12</c:v>
                </c:pt>
                <c:pt idx="5">
                  <c:v>Q1'13</c:v>
                </c:pt>
                <c:pt idx="6">
                  <c:v>Q2'13</c:v>
                </c:pt>
                <c:pt idx="7">
                  <c:v>Q3'13</c:v>
                </c:pt>
                <c:pt idx="8">
                  <c:v>Q4'13</c:v>
                </c:pt>
                <c:pt idx="9">
                  <c:v>Q1'14</c:v>
                </c:pt>
                <c:pt idx="10">
                  <c:v>Q2'14</c:v>
                </c:pt>
                <c:pt idx="11">
                  <c:v>Q3'14</c:v>
                </c:pt>
                <c:pt idx="12">
                  <c:v>Q4'14</c:v>
                </c:pt>
                <c:pt idx="13">
                  <c:v>Q1'15</c:v>
                </c:pt>
                <c:pt idx="14">
                  <c:v>Q2'15</c:v>
                </c:pt>
                <c:pt idx="15">
                  <c:v>Q3'15</c:v>
                </c:pt>
                <c:pt idx="16">
                  <c:v>Q4'15</c:v>
                </c:pt>
                <c:pt idx="17">
                  <c:v>Q1'16</c:v>
                </c:pt>
                <c:pt idx="18">
                  <c:v>Q2'16</c:v>
                </c:pt>
                <c:pt idx="19">
                  <c:v>Q3'16</c:v>
                </c:pt>
                <c:pt idx="20">
                  <c:v>Q4'16</c:v>
                </c:pt>
                <c:pt idx="21">
                  <c:v>Q1'17</c:v>
                </c:pt>
                <c:pt idx="22">
                  <c:v>Q2'17</c:v>
                </c:pt>
                <c:pt idx="23">
                  <c:v>Q3'17*</c:v>
                </c:pt>
                <c:pt idx="24">
                  <c:v>Q4'17*</c:v>
                </c:pt>
                <c:pt idx="25">
                  <c:v>Q1'18*</c:v>
                </c:pt>
                <c:pt idx="26">
                  <c:v>Q2'18*</c:v>
                </c:pt>
                <c:pt idx="27">
                  <c:v>Q3'18*</c:v>
                </c:pt>
                <c:pt idx="28">
                  <c:v>Q4'18*</c:v>
                </c:pt>
                <c:pt idx="29">
                  <c:v>Q1'19*</c:v>
                </c:pt>
                <c:pt idx="30">
                  <c:v>Q2'19*</c:v>
                </c:pt>
                <c:pt idx="31">
                  <c:v>Q3'19*</c:v>
                </c:pt>
                <c:pt idx="32">
                  <c:v>Q4'19*</c:v>
                </c:pt>
                <c:pt idx="33">
                  <c:v>Q1'20*</c:v>
                </c:pt>
                <c:pt idx="34">
                  <c:v>Q2'20*</c:v>
                </c:pt>
                <c:pt idx="35">
                  <c:v>Q3'20*</c:v>
                </c:pt>
                <c:pt idx="36">
                  <c:v>Q4'20*</c:v>
                </c:pt>
                <c:pt idx="37">
                  <c:v>Q1'21*</c:v>
                </c:pt>
                <c:pt idx="38">
                  <c:v>Q2'21*</c:v>
                </c:pt>
                <c:pt idx="39">
                  <c:v>Q3'21*</c:v>
                </c:pt>
                <c:pt idx="40">
                  <c:v>Q4'21*</c:v>
                </c:pt>
              </c:strCache>
            </c:strRef>
          </c:cat>
          <c:val>
            <c:numRef>
              <c:f>'stats 1'!$N$127:$N$167</c:f>
              <c:numCache>
                <c:formatCode>"$"#,##0.00_);[Red]\("$"#,##0.00\)</c:formatCode>
                <c:ptCount val="41"/>
                <c:pt idx="0">
                  <c:v>1.5609467455621302</c:v>
                </c:pt>
                <c:pt idx="1">
                  <c:v>1.3806881243063263</c:v>
                </c:pt>
                <c:pt idx="2">
                  <c:v>1.4408376963350786</c:v>
                </c:pt>
                <c:pt idx="3">
                  <c:v>1.4280039721946376</c:v>
                </c:pt>
                <c:pt idx="4">
                  <c:v>1.7433712121212122</c:v>
                </c:pt>
                <c:pt idx="5">
                  <c:v>1.5054054054054054</c:v>
                </c:pt>
                <c:pt idx="6">
                  <c:v>1.7549783549783549</c:v>
                </c:pt>
                <c:pt idx="7">
                  <c:v>1.8788898233809923</c:v>
                </c:pt>
                <c:pt idx="8">
                  <c:v>2.3013029315960916</c:v>
                </c:pt>
                <c:pt idx="9">
                  <c:v>2.146551724137931</c:v>
                </c:pt>
                <c:pt idx="10">
                  <c:v>2.3872437357630978</c:v>
                </c:pt>
                <c:pt idx="11">
                  <c:v>2.5548148148148151</c:v>
                </c:pt>
                <c:pt idx="12">
                  <c:v>2.9490308686288587</c:v>
                </c:pt>
                <c:pt idx="13">
                  <c:v>2.6155447605829285</c:v>
                </c:pt>
                <c:pt idx="14">
                  <c:v>2.8570469798657716</c:v>
                </c:pt>
                <c:pt idx="15">
                  <c:v>3.0440129449838187</c:v>
                </c:pt>
                <c:pt idx="16">
                  <c:v>3.7994971715901946</c:v>
                </c:pt>
                <c:pt idx="17">
                  <c:v>3.3633615477629988</c:v>
                </c:pt>
                <c:pt idx="18">
                  <c:v>3.8744158878504673</c:v>
                </c:pt>
                <c:pt idx="19">
                  <c:v>4.0302013422818792</c:v>
                </c:pt>
                <c:pt idx="20">
                  <c:v>4.8327956989247314</c:v>
                </c:pt>
                <c:pt idx="21">
                  <c:v>4.2391528925619832</c:v>
                </c:pt>
                <c:pt idx="22">
                  <c:v>4.7248255234297112</c:v>
                </c:pt>
                <c:pt idx="23">
                  <c:v>4.6035257801514202</c:v>
                </c:pt>
                <c:pt idx="24">
                  <c:v>4.7628693216713271</c:v>
                </c:pt>
                <c:pt idx="25">
                  <c:v>4.9223732317650892</c:v>
                </c:pt>
                <c:pt idx="26">
                  <c:v>5.0820308229628104</c:v>
                </c:pt>
                <c:pt idx="27">
                  <c:v>5.2418356866662821</c:v>
                </c:pt>
                <c:pt idx="28">
                  <c:v>5.4017816815198554</c:v>
                </c:pt>
                <c:pt idx="29">
                  <c:v>5.5618629222662399</c:v>
                </c:pt>
                <c:pt idx="30">
                  <c:v>5.7220737690670909</c:v>
                </c:pt>
                <c:pt idx="31">
                  <c:v>5.8824088172688223</c:v>
                </c:pt>
                <c:pt idx="32">
                  <c:v>6.042862887595291</c:v>
                </c:pt>
                <c:pt idx="33">
                  <c:v>6.2034310167494136</c:v>
                </c:pt>
                <c:pt idx="34">
                  <c:v>6.3641084484067019</c:v>
                </c:pt>
                <c:pt idx="35">
                  <c:v>6.5248906245843612</c:v>
                </c:pt>
                <c:pt idx="36">
                  <c:v>6.6857731773703648</c:v>
                </c:pt>
                <c:pt idx="37">
                  <c:v>6.8467519209973196</c:v>
                </c:pt>
                <c:pt idx="38">
                  <c:v>7.007822844246963</c:v>
                </c:pt>
                <c:pt idx="39">
                  <c:v>7.168982103171345</c:v>
                </c:pt>
                <c:pt idx="40">
                  <c:v>7.3302260141175379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4460928"/>
        <c:axId val="95065728"/>
      </c:barChart>
      <c:lineChart>
        <c:grouping val="stacked"/>
        <c:varyColors val="0"/>
        <c:ser>
          <c:idx val="1"/>
          <c:order val="1"/>
          <c:tx>
            <c:strRef>
              <c:f>'stats 1'!$M$126</c:f>
              <c:strCache>
                <c:ptCount val="1"/>
                <c:pt idx="0">
                  <c:v>ARPU global (other)</c:v>
                </c:pt>
              </c:strCache>
            </c:strRef>
          </c:tx>
          <c:marker>
            <c:symbol val="none"/>
          </c:marker>
          <c:cat>
            <c:strRef>
              <c:f>'stats 1'!$K$127:$K$167</c:f>
              <c:strCache>
                <c:ptCount val="41"/>
                <c:pt idx="0">
                  <c:v>Q4'11</c:v>
                </c:pt>
                <c:pt idx="1">
                  <c:v>Q1'12</c:v>
                </c:pt>
                <c:pt idx="2">
                  <c:v>Q2'12</c:v>
                </c:pt>
                <c:pt idx="3">
                  <c:v>Q3'12</c:v>
                </c:pt>
                <c:pt idx="4">
                  <c:v>Q4'12</c:v>
                </c:pt>
                <c:pt idx="5">
                  <c:v>Q1'13</c:v>
                </c:pt>
                <c:pt idx="6">
                  <c:v>Q2'13</c:v>
                </c:pt>
                <c:pt idx="7">
                  <c:v>Q3'13</c:v>
                </c:pt>
                <c:pt idx="8">
                  <c:v>Q4'13</c:v>
                </c:pt>
                <c:pt idx="9">
                  <c:v>Q1'14</c:v>
                </c:pt>
                <c:pt idx="10">
                  <c:v>Q2'14</c:v>
                </c:pt>
                <c:pt idx="11">
                  <c:v>Q3'14</c:v>
                </c:pt>
                <c:pt idx="12">
                  <c:v>Q4'14</c:v>
                </c:pt>
                <c:pt idx="13">
                  <c:v>Q1'15</c:v>
                </c:pt>
                <c:pt idx="14">
                  <c:v>Q2'15</c:v>
                </c:pt>
                <c:pt idx="15">
                  <c:v>Q3'15</c:v>
                </c:pt>
                <c:pt idx="16">
                  <c:v>Q4'15</c:v>
                </c:pt>
                <c:pt idx="17">
                  <c:v>Q1'16</c:v>
                </c:pt>
                <c:pt idx="18">
                  <c:v>Q2'16</c:v>
                </c:pt>
                <c:pt idx="19">
                  <c:v>Q3'16</c:v>
                </c:pt>
                <c:pt idx="20">
                  <c:v>Q4'16</c:v>
                </c:pt>
                <c:pt idx="21">
                  <c:v>Q1'17</c:v>
                </c:pt>
                <c:pt idx="22">
                  <c:v>Q2'17</c:v>
                </c:pt>
                <c:pt idx="23">
                  <c:v>Q3'17*</c:v>
                </c:pt>
                <c:pt idx="24">
                  <c:v>Q4'17*</c:v>
                </c:pt>
                <c:pt idx="25">
                  <c:v>Q1'18*</c:v>
                </c:pt>
                <c:pt idx="26">
                  <c:v>Q2'18*</c:v>
                </c:pt>
                <c:pt idx="27">
                  <c:v>Q3'18*</c:v>
                </c:pt>
                <c:pt idx="28">
                  <c:v>Q4'18*</c:v>
                </c:pt>
                <c:pt idx="29">
                  <c:v>Q1'19*</c:v>
                </c:pt>
                <c:pt idx="30">
                  <c:v>Q2'19*</c:v>
                </c:pt>
                <c:pt idx="31">
                  <c:v>Q3'19*</c:v>
                </c:pt>
                <c:pt idx="32">
                  <c:v>Q4'19*</c:v>
                </c:pt>
                <c:pt idx="33">
                  <c:v>Q1'20*</c:v>
                </c:pt>
                <c:pt idx="34">
                  <c:v>Q2'20*</c:v>
                </c:pt>
                <c:pt idx="35">
                  <c:v>Q3'20*</c:v>
                </c:pt>
                <c:pt idx="36">
                  <c:v>Q4'20*</c:v>
                </c:pt>
                <c:pt idx="37">
                  <c:v>Q1'21*</c:v>
                </c:pt>
                <c:pt idx="38">
                  <c:v>Q2'21*</c:v>
                </c:pt>
                <c:pt idx="39">
                  <c:v>Q3'21*</c:v>
                </c:pt>
                <c:pt idx="40">
                  <c:v>Q4'21*</c:v>
                </c:pt>
              </c:strCache>
            </c:strRef>
          </c:cat>
          <c:val>
            <c:numRef>
              <c:f>'stats 1'!$M$127:$M$167</c:f>
              <c:numCache>
                <c:formatCode>"$"#,##0.00_);[Red]\("$"#,##0.00\)</c:formatCode>
                <c:ptCount val="41"/>
                <c:pt idx="0">
                  <c:v>0.22248520710059172</c:v>
                </c:pt>
                <c:pt idx="1">
                  <c:v>0.20643729189789123</c:v>
                </c:pt>
                <c:pt idx="2">
                  <c:v>0.20104712041884817</c:v>
                </c:pt>
                <c:pt idx="3">
                  <c:v>0.17477656405163852</c:v>
                </c:pt>
                <c:pt idx="4">
                  <c:v>0.24242424242424243</c:v>
                </c:pt>
                <c:pt idx="5">
                  <c:v>0.1918918918918919</c:v>
                </c:pt>
                <c:pt idx="6">
                  <c:v>0.18528138528138527</c:v>
                </c:pt>
                <c:pt idx="7">
                  <c:v>0.18334735071488645</c:v>
                </c:pt>
                <c:pt idx="8">
                  <c:v>0.19625407166123779</c:v>
                </c:pt>
                <c:pt idx="9">
                  <c:v>0.18573667711598746</c:v>
                </c:pt>
                <c:pt idx="10">
                  <c:v>0.1776765375854214</c:v>
                </c:pt>
                <c:pt idx="11">
                  <c:v>0.18222222222222223</c:v>
                </c:pt>
                <c:pt idx="12">
                  <c:v>0.18449389806173727</c:v>
                </c:pt>
                <c:pt idx="13">
                  <c:v>0.1568355308813324</c:v>
                </c:pt>
                <c:pt idx="14">
                  <c:v>0.14429530201342283</c:v>
                </c:pt>
                <c:pt idx="15">
                  <c:v>0.13074433656957929</c:v>
                </c:pt>
                <c:pt idx="16">
                  <c:v>0.12822124450031427</c:v>
                </c:pt>
                <c:pt idx="17">
                  <c:v>0.1094316807738815</c:v>
                </c:pt>
                <c:pt idx="18">
                  <c:v>0.11507009345794393</c:v>
                </c:pt>
                <c:pt idx="19">
                  <c:v>0.10906040268456375</c:v>
                </c:pt>
                <c:pt idx="20">
                  <c:v>9.6774193548387094E-2</c:v>
                </c:pt>
                <c:pt idx="21">
                  <c:v>9.0392561983471079E-2</c:v>
                </c:pt>
                <c:pt idx="22">
                  <c:v>7.8265204386839482E-2</c:v>
                </c:pt>
                <c:pt idx="23">
                  <c:v>9.2221912063259706E-2</c:v>
                </c:pt>
                <c:pt idx="24">
                  <c:v>8.8376200618696901E-2</c:v>
                </c:pt>
                <c:pt idx="25">
                  <c:v>8.4690857747979395E-2</c:v>
                </c:pt>
                <c:pt idx="26">
                  <c:v>8.1159195981220095E-2</c:v>
                </c:pt>
                <c:pt idx="27">
                  <c:v>7.77748067202126E-2</c:v>
                </c:pt>
                <c:pt idx="28">
                  <c:v>7.4531548609304901E-2</c:v>
                </c:pt>
                <c:pt idx="29">
                  <c:v>7.1423536391219997E-2</c:v>
                </c:pt>
                <c:pt idx="30">
                  <c:v>6.8445130227591203E-2</c:v>
                </c:pt>
                <c:pt idx="31">
                  <c:v>6.5590925464841507E-2</c:v>
                </c:pt>
                <c:pt idx="32">
                  <c:v>6.2855742826830596E-2</c:v>
                </c:pt>
                <c:pt idx="33">
                  <c:v>6.0234619016473999E-2</c:v>
                </c:pt>
                <c:pt idx="34">
                  <c:v>5.7722797709281501E-2</c:v>
                </c:pt>
                <c:pt idx="35">
                  <c:v>5.5315720922471001E-2</c:v>
                </c:pt>
                <c:pt idx="36">
                  <c:v>5.3009020743994301E-2</c:v>
                </c:pt>
                <c:pt idx="37">
                  <c:v>5.0798511406469203E-2</c:v>
                </c:pt>
                <c:pt idx="38">
                  <c:v>4.8680181691633101E-2</c:v>
                </c:pt>
                <c:pt idx="39">
                  <c:v>4.6650187651534697E-2</c:v>
                </c:pt>
                <c:pt idx="40">
                  <c:v>4.4704845633257703E-2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3962496"/>
        <c:axId val="95066304"/>
      </c:lineChart>
      <c:catAx>
        <c:axId val="174460928"/>
        <c:scaling>
          <c:orientation val="minMax"/>
        </c:scaling>
        <c:delete val="0"/>
        <c:axPos val="b"/>
        <c:majorTickMark val="out"/>
        <c:minorTickMark val="none"/>
        <c:tickLblPos val="nextTo"/>
        <c:crossAx val="95065728"/>
        <c:crosses val="autoZero"/>
        <c:auto val="1"/>
        <c:lblAlgn val="ctr"/>
        <c:lblOffset val="100"/>
        <c:noMultiLvlLbl val="0"/>
      </c:catAx>
      <c:valAx>
        <c:axId val="95065728"/>
        <c:scaling>
          <c:orientation val="minMax"/>
        </c:scaling>
        <c:delete val="0"/>
        <c:axPos val="l"/>
        <c:majorGridlines/>
        <c:numFmt formatCode="&quot;$&quot;#,##0.00_);[Red]\(&quot;$&quot;#,##0.00\)" sourceLinked="1"/>
        <c:majorTickMark val="out"/>
        <c:minorTickMark val="none"/>
        <c:tickLblPos val="nextTo"/>
        <c:crossAx val="174460928"/>
        <c:crosses val="autoZero"/>
        <c:crossBetween val="between"/>
      </c:valAx>
      <c:valAx>
        <c:axId val="95066304"/>
        <c:scaling>
          <c:orientation val="minMax"/>
        </c:scaling>
        <c:delete val="0"/>
        <c:axPos val="r"/>
        <c:numFmt formatCode="&quot;$&quot;#,##0.00_);[Red]\(&quot;$&quot;#,##0.00\)" sourceLinked="1"/>
        <c:majorTickMark val="out"/>
        <c:minorTickMark val="none"/>
        <c:tickLblPos val="nextTo"/>
        <c:crossAx val="233962496"/>
        <c:crosses val="max"/>
        <c:crossBetween val="between"/>
      </c:valAx>
      <c:catAx>
        <c:axId val="233962496"/>
        <c:scaling>
          <c:orientation val="minMax"/>
        </c:scaling>
        <c:delete val="1"/>
        <c:axPos val="b"/>
        <c:majorTickMark val="out"/>
        <c:minorTickMark val="none"/>
        <c:tickLblPos val="nextTo"/>
        <c:crossAx val="95066304"/>
        <c:crosses val="autoZero"/>
        <c:auto val="1"/>
        <c:lblAlgn val="ctr"/>
        <c:lblOffset val="100"/>
        <c:noMultiLvlLbl val="0"/>
      </c:cat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C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1784339457567806E-2"/>
          <c:y val="0.15957779885651741"/>
          <c:w val="0.83791601049868769"/>
          <c:h val="0.81934980473936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'stats 1'!$I$185</c:f>
              <c:strCache>
                <c:ptCount val="1"/>
                <c:pt idx="0">
                  <c:v>Net Income</c:v>
                </c:pt>
              </c:strCache>
            </c:strRef>
          </c:tx>
          <c:invertIfNegative val="0"/>
          <c:dLbls>
            <c:dLbl>
              <c:idx val="29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7"/>
              <c:layout>
                <c:manualLayout>
                  <c:x val="-1.6296108042265591E-16"/>
                  <c:y val="-1.51838660065670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chemeClr val="accent1"/>
              </a:solidFill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'stats 1'!$H$186:$H$233</c:f>
              <c:strCache>
                <c:ptCount val="48"/>
                <c:pt idx="0">
                  <c:v>Q1'10</c:v>
                </c:pt>
                <c:pt idx="1">
                  <c:v>Q2'10</c:v>
                </c:pt>
                <c:pt idx="2">
                  <c:v>Q3'10</c:v>
                </c:pt>
                <c:pt idx="3">
                  <c:v>Q4'10</c:v>
                </c:pt>
                <c:pt idx="4">
                  <c:v>Q1'11</c:v>
                </c:pt>
                <c:pt idx="5">
                  <c:v>Q2'11</c:v>
                </c:pt>
                <c:pt idx="6">
                  <c:v>Q3'11</c:v>
                </c:pt>
                <c:pt idx="7">
                  <c:v>Q4'11</c:v>
                </c:pt>
                <c:pt idx="8">
                  <c:v>Q1'12</c:v>
                </c:pt>
                <c:pt idx="9">
                  <c:v>Q2'12</c:v>
                </c:pt>
                <c:pt idx="10">
                  <c:v>Q3'12</c:v>
                </c:pt>
                <c:pt idx="11">
                  <c:v>Q4'12</c:v>
                </c:pt>
                <c:pt idx="12">
                  <c:v>Q1'13</c:v>
                </c:pt>
                <c:pt idx="13">
                  <c:v>Q2'13</c:v>
                </c:pt>
                <c:pt idx="14">
                  <c:v>Q3'13</c:v>
                </c:pt>
                <c:pt idx="15">
                  <c:v>Q4'13</c:v>
                </c:pt>
                <c:pt idx="16">
                  <c:v>Q1'14</c:v>
                </c:pt>
                <c:pt idx="17">
                  <c:v>Q2'14</c:v>
                </c:pt>
                <c:pt idx="18">
                  <c:v>Q3'14</c:v>
                </c:pt>
                <c:pt idx="19">
                  <c:v>Q4'14</c:v>
                </c:pt>
                <c:pt idx="20">
                  <c:v>Q1'15</c:v>
                </c:pt>
                <c:pt idx="21">
                  <c:v>Q2'15</c:v>
                </c:pt>
                <c:pt idx="22">
                  <c:v>Q3'15</c:v>
                </c:pt>
                <c:pt idx="23">
                  <c:v>Q4'15</c:v>
                </c:pt>
                <c:pt idx="24">
                  <c:v>Q1'16</c:v>
                </c:pt>
                <c:pt idx="25">
                  <c:v>Q2'16</c:v>
                </c:pt>
                <c:pt idx="26">
                  <c:v>Q3'16</c:v>
                </c:pt>
                <c:pt idx="27">
                  <c:v>Q4'16</c:v>
                </c:pt>
                <c:pt idx="28">
                  <c:v>Q1'17</c:v>
                </c:pt>
                <c:pt idx="29">
                  <c:v>Q2'17</c:v>
                </c:pt>
                <c:pt idx="30">
                  <c:v>Q3'17*</c:v>
                </c:pt>
                <c:pt idx="31">
                  <c:v>Q4'17*</c:v>
                </c:pt>
                <c:pt idx="32">
                  <c:v>Q1'18*</c:v>
                </c:pt>
                <c:pt idx="33">
                  <c:v>Q2'18*</c:v>
                </c:pt>
                <c:pt idx="34">
                  <c:v>Q3'18*</c:v>
                </c:pt>
                <c:pt idx="35">
                  <c:v>Q4'18*</c:v>
                </c:pt>
                <c:pt idx="36">
                  <c:v>Q1'19*</c:v>
                </c:pt>
                <c:pt idx="37">
                  <c:v>Q2'19*</c:v>
                </c:pt>
                <c:pt idx="38">
                  <c:v>Q3'19*</c:v>
                </c:pt>
                <c:pt idx="39">
                  <c:v>Q4'19*</c:v>
                </c:pt>
                <c:pt idx="40">
                  <c:v>Q1'20*</c:v>
                </c:pt>
                <c:pt idx="41">
                  <c:v>Q2'20*</c:v>
                </c:pt>
                <c:pt idx="42">
                  <c:v>Q3'20*</c:v>
                </c:pt>
                <c:pt idx="43">
                  <c:v>Q4'20*</c:v>
                </c:pt>
                <c:pt idx="44">
                  <c:v>Q1'21*</c:v>
                </c:pt>
                <c:pt idx="45">
                  <c:v>Q2'21*</c:v>
                </c:pt>
                <c:pt idx="46">
                  <c:v>Q3'21*</c:v>
                </c:pt>
                <c:pt idx="47">
                  <c:v>Q4'21*</c:v>
                </c:pt>
              </c:strCache>
            </c:strRef>
          </c:cat>
          <c:val>
            <c:numRef>
              <c:f>'stats 1'!$I$186:$I$233</c:f>
              <c:numCache>
                <c:formatCode>"$"#,##0.00_);[Red]\("$"#,##0.00\)</c:formatCode>
                <c:ptCount val="48"/>
                <c:pt idx="0">
                  <c:v>95</c:v>
                </c:pt>
                <c:pt idx="1">
                  <c:v>129</c:v>
                </c:pt>
                <c:pt idx="2">
                  <c:v>131</c:v>
                </c:pt>
                <c:pt idx="3">
                  <c:v>251</c:v>
                </c:pt>
                <c:pt idx="4">
                  <c:v>233</c:v>
                </c:pt>
                <c:pt idx="5">
                  <c:v>240</c:v>
                </c:pt>
                <c:pt idx="6">
                  <c:v>227</c:v>
                </c:pt>
                <c:pt idx="7">
                  <c:v>302</c:v>
                </c:pt>
                <c:pt idx="8">
                  <c:v>205</c:v>
                </c:pt>
                <c:pt idx="9">
                  <c:v>-157</c:v>
                </c:pt>
                <c:pt idx="10">
                  <c:v>-59</c:v>
                </c:pt>
                <c:pt idx="11">
                  <c:v>64</c:v>
                </c:pt>
                <c:pt idx="12">
                  <c:v>219</c:v>
                </c:pt>
                <c:pt idx="13">
                  <c:v>333</c:v>
                </c:pt>
                <c:pt idx="14">
                  <c:v>425</c:v>
                </c:pt>
                <c:pt idx="15">
                  <c:v>523</c:v>
                </c:pt>
                <c:pt idx="16">
                  <c:v>642</c:v>
                </c:pt>
                <c:pt idx="17">
                  <c:v>791</c:v>
                </c:pt>
                <c:pt idx="18">
                  <c:v>806</c:v>
                </c:pt>
                <c:pt idx="19">
                  <c:v>701</c:v>
                </c:pt>
                <c:pt idx="20">
                  <c:v>512</c:v>
                </c:pt>
                <c:pt idx="21">
                  <c:v>719</c:v>
                </c:pt>
                <c:pt idx="22">
                  <c:v>896</c:v>
                </c:pt>
                <c:pt idx="23">
                  <c:v>1562</c:v>
                </c:pt>
                <c:pt idx="24">
                  <c:v>1738</c:v>
                </c:pt>
                <c:pt idx="25">
                  <c:v>2283</c:v>
                </c:pt>
                <c:pt idx="26">
                  <c:v>2627</c:v>
                </c:pt>
                <c:pt idx="27">
                  <c:v>3568</c:v>
                </c:pt>
                <c:pt idx="28">
                  <c:v>3064</c:v>
                </c:pt>
                <c:pt idx="29">
                  <c:v>3894</c:v>
                </c:pt>
                <c:pt idx="30">
                  <c:v>3462.2170911520593</c:v>
                </c:pt>
                <c:pt idx="31">
                  <c:v>3655.4803756511174</c:v>
                </c:pt>
                <c:pt idx="32">
                  <c:v>3850.1686019017625</c:v>
                </c:pt>
                <c:pt idx="33">
                  <c:v>4047.7975812325162</c:v>
                </c:pt>
                <c:pt idx="34">
                  <c:v>4246.2689136530998</c:v>
                </c:pt>
                <c:pt idx="35">
                  <c:v>4447.2143182147856</c:v>
                </c:pt>
                <c:pt idx="36">
                  <c:v>4648.4168800531625</c:v>
                </c:pt>
                <c:pt idx="37">
                  <c:v>4851.6246090776658</c:v>
                </c:pt>
                <c:pt idx="38">
                  <c:v>5054.5020332308886</c:v>
                </c:pt>
                <c:pt idx="39">
                  <c:v>5258.9137987577687</c:v>
                </c:pt>
                <c:pt idx="40">
                  <c:v>5464.6827826428816</c:v>
                </c:pt>
                <c:pt idx="41">
                  <c:v>5669.2956528254663</c:v>
                </c:pt>
                <c:pt idx="42">
                  <c:v>5874.7926416614973</c:v>
                </c:pt>
                <c:pt idx="43">
                  <c:v>6080.9957312714259</c:v>
                </c:pt>
                <c:pt idx="44">
                  <c:v>6287.7266864615231</c:v>
                </c:pt>
                <c:pt idx="45">
                  <c:v>6494.8070714051028</c:v>
                </c:pt>
                <c:pt idx="46">
                  <c:v>6702.0582652489766</c:v>
                </c:pt>
                <c:pt idx="47">
                  <c:v>6909.3014767083505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643584"/>
        <c:axId val="95062272"/>
      </c:barChart>
      <c:catAx>
        <c:axId val="232643584"/>
        <c:scaling>
          <c:orientation val="minMax"/>
        </c:scaling>
        <c:delete val="0"/>
        <c:axPos val="b"/>
        <c:majorTickMark val="out"/>
        <c:minorTickMark val="none"/>
        <c:tickLblPos val="nextTo"/>
        <c:crossAx val="95062272"/>
        <c:crosses val="autoZero"/>
        <c:auto val="1"/>
        <c:lblAlgn val="ctr"/>
        <c:lblOffset val="100"/>
        <c:noMultiLvlLbl val="0"/>
      </c:catAx>
      <c:valAx>
        <c:axId val="95062272"/>
        <c:scaling>
          <c:orientation val="minMax"/>
        </c:scaling>
        <c:delete val="0"/>
        <c:axPos val="l"/>
        <c:majorGridlines/>
        <c:numFmt formatCode="&quot;$&quot;#,##0.00_);[Red]\(&quot;$&quot;#,##0.00\)" sourceLinked="1"/>
        <c:majorTickMark val="out"/>
        <c:minorTickMark val="none"/>
        <c:tickLblPos val="nextTo"/>
        <c:crossAx val="23264358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342899</xdr:colOff>
      <xdr:row>133</xdr:row>
      <xdr:rowOff>114305</xdr:rowOff>
    </xdr:from>
    <xdr:to>
      <xdr:col>33</xdr:col>
      <xdr:colOff>66674</xdr:colOff>
      <xdr:row>135</xdr:row>
      <xdr:rowOff>142883</xdr:rowOff>
    </xdr:to>
    <xdr:sp macro="" textlink="">
      <xdr:nvSpPr>
        <xdr:cNvPr id="5" name="4 Abrir llave"/>
        <xdr:cNvSpPr/>
      </xdr:nvSpPr>
      <xdr:spPr>
        <a:xfrm rot="5400000">
          <a:off x="18802348" y="23926806"/>
          <a:ext cx="409578" cy="46005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oneCellAnchor>
    <xdr:from>
      <xdr:col>28</xdr:col>
      <xdr:colOff>285484</xdr:colOff>
      <xdr:row>132</xdr:row>
      <xdr:rowOff>107448</xdr:rowOff>
    </xdr:from>
    <xdr:ext cx="1105431" cy="374141"/>
    <xdr:sp macro="" textlink="">
      <xdr:nvSpPr>
        <xdr:cNvPr id="6" name="5 Rectángulo"/>
        <xdr:cNvSpPr/>
      </xdr:nvSpPr>
      <xdr:spPr>
        <a:xfrm>
          <a:off x="18478234" y="25824948"/>
          <a:ext cx="1105431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800" b="1" i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Projected</a:t>
          </a:r>
          <a:endParaRPr lang="es-ES" sz="5400" b="1" i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81</xdr:row>
      <xdr:rowOff>0</xdr:rowOff>
    </xdr:from>
    <xdr:to>
      <xdr:col>10</xdr:col>
      <xdr:colOff>228600</xdr:colOff>
      <xdr:row>117</xdr:row>
      <xdr:rowOff>90488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119</xdr:row>
      <xdr:rowOff>0</xdr:rowOff>
    </xdr:from>
    <xdr:to>
      <xdr:col>10</xdr:col>
      <xdr:colOff>0</xdr:colOff>
      <xdr:row>154</xdr:row>
      <xdr:rowOff>23813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0.27561</cdr:x>
      <cdr:y>0.01535</cdr:y>
    </cdr:from>
    <cdr:to>
      <cdr:x>0.71785</cdr:x>
      <cdr:y>0.15236</cdr:y>
    </cdr:to>
    <cdr:sp macro="" textlink="">
      <cdr:nvSpPr>
        <cdr:cNvPr id="2" name="1 Rectángulo"/>
        <cdr:cNvSpPr/>
      </cdr:nvSpPr>
      <cdr:spPr>
        <a:xfrm xmlns:a="http://schemas.openxmlformats.org/drawingml/2006/main">
          <a:off x="3213253" y="105067"/>
          <a:ext cx="5155900" cy="93762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s-ES" sz="54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Facebook's</a:t>
          </a:r>
          <a:r>
            <a:rPr lang="es-ES" sz="5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ARPU</a:t>
          </a:r>
          <a:endParaRPr lang="es-ES" sz="54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cdr:txBody>
    </cdr:sp>
  </cdr:relSizeAnchor>
  <cdr:relSizeAnchor xmlns:cdr="http://schemas.openxmlformats.org/drawingml/2006/chartDrawing">
    <cdr:from>
      <cdr:x>0.38095</cdr:x>
      <cdr:y>0.07037</cdr:y>
    </cdr:from>
    <cdr:to>
      <cdr:x>0.3968</cdr:x>
      <cdr:y>0.20531</cdr:y>
    </cdr:to>
    <cdr:sp macro="" textlink="">
      <cdr:nvSpPr>
        <cdr:cNvPr id="3" name="1 Rectángulo"/>
        <cdr:cNvSpPr/>
      </cdr:nvSpPr>
      <cdr:spPr>
        <a:xfrm xmlns:a="http://schemas.openxmlformats.org/drawingml/2006/main">
          <a:off x="4441384" y="488950"/>
          <a:ext cx="184731" cy="93762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lIns="91440" tIns="45720" rIns="91440" bIns="4572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s-ES" sz="54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0.59167</cdr:x>
      <cdr:y>0.20973</cdr:y>
    </cdr:from>
    <cdr:to>
      <cdr:x>0.91028</cdr:x>
      <cdr:y>0.27094</cdr:y>
    </cdr:to>
    <cdr:sp macro="" textlink="">
      <cdr:nvSpPr>
        <cdr:cNvPr id="2" name="4 Abrir llave"/>
        <cdr:cNvSpPr/>
      </cdr:nvSpPr>
      <cdr:spPr>
        <a:xfrm xmlns:a="http://schemas.openxmlformats.org/drawingml/2006/main" rot="5400000">
          <a:off x="8378823" y="-212721"/>
          <a:ext cx="409578" cy="3641724"/>
        </a:xfrm>
        <a:prstGeom xmlns:a="http://schemas.openxmlformats.org/drawingml/2006/main" prst="leftBrac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C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722477</xdr:colOff>
      <xdr:row>44</xdr:row>
      <xdr:rowOff>141810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90477" cy="85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14</xdr:col>
      <xdr:colOff>722477</xdr:colOff>
      <xdr:row>89</xdr:row>
      <xdr:rowOff>141810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11390477" cy="85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14</xdr:col>
      <xdr:colOff>703429</xdr:colOff>
      <xdr:row>134</xdr:row>
      <xdr:rowOff>122762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145000"/>
          <a:ext cx="11371429" cy="85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14</xdr:col>
      <xdr:colOff>722477</xdr:colOff>
      <xdr:row>179</xdr:row>
      <xdr:rowOff>132286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17500"/>
          <a:ext cx="11390477" cy="8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13</xdr:col>
      <xdr:colOff>132096</xdr:colOff>
      <xdr:row>219</xdr:row>
      <xdr:rowOff>103834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290000"/>
          <a:ext cx="10038096" cy="75333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233"/>
  <sheetViews>
    <sheetView showGridLines="0" workbookViewId="0">
      <selection activeCell="J46" sqref="J46"/>
    </sheetView>
  </sheetViews>
  <sheetFormatPr baseColWidth="10" defaultColWidth="9.140625" defaultRowHeight="15" x14ac:dyDescent="0.25"/>
  <cols>
    <col min="1" max="1" width="9.140625" style="1"/>
    <col min="2" max="2" width="19.7109375" style="2" bestFit="1" customWidth="1"/>
    <col min="3" max="3" width="14.28515625" style="7" customWidth="1"/>
    <col min="4" max="5" width="14.28515625" style="1" customWidth="1"/>
    <col min="6" max="6" width="10.28515625" style="1" bestFit="1" customWidth="1"/>
    <col min="7" max="16384" width="9.140625" style="1"/>
  </cols>
  <sheetData>
    <row r="1" spans="2:3" s="2" customFormat="1" x14ac:dyDescent="0.25"/>
    <row r="2" spans="2:3" x14ac:dyDescent="0.25">
      <c r="C2" s="2" t="s">
        <v>27</v>
      </c>
    </row>
    <row r="3" spans="2:3" x14ac:dyDescent="0.25">
      <c r="B3" s="2">
        <v>2010</v>
      </c>
      <c r="C3" s="3">
        <v>0.97</v>
      </c>
    </row>
    <row r="4" spans="2:3" x14ac:dyDescent="0.25">
      <c r="B4" s="2">
        <v>2011</v>
      </c>
      <c r="C4" s="3">
        <v>1.22</v>
      </c>
    </row>
    <row r="5" spans="2:3" x14ac:dyDescent="0.25">
      <c r="B5" s="2">
        <v>2012</v>
      </c>
      <c r="C5" s="3">
        <v>1.4</v>
      </c>
    </row>
    <row r="6" spans="2:3" x14ac:dyDescent="0.25">
      <c r="B6" s="2">
        <v>2013</v>
      </c>
      <c r="C6" s="3">
        <v>1.59</v>
      </c>
    </row>
    <row r="7" spans="2:3" x14ac:dyDescent="0.25">
      <c r="B7" s="2">
        <v>2014</v>
      </c>
      <c r="C7" s="3">
        <v>1.91</v>
      </c>
    </row>
    <row r="8" spans="2:3" x14ac:dyDescent="0.25">
      <c r="B8" s="2">
        <v>2015</v>
      </c>
      <c r="C8" s="3">
        <v>2.14</v>
      </c>
    </row>
    <row r="9" spans="2:3" x14ac:dyDescent="0.25">
      <c r="B9" s="2">
        <v>2016</v>
      </c>
      <c r="C9" s="3">
        <v>2.2799999999999998</v>
      </c>
    </row>
    <row r="10" spans="2:3" x14ac:dyDescent="0.25">
      <c r="B10" s="2">
        <v>2017</v>
      </c>
      <c r="C10" s="3">
        <v>2.46</v>
      </c>
    </row>
    <row r="11" spans="2:3" x14ac:dyDescent="0.25">
      <c r="B11" s="2" t="s">
        <v>0</v>
      </c>
      <c r="C11" s="3">
        <v>2.62</v>
      </c>
    </row>
    <row r="12" spans="2:3" x14ac:dyDescent="0.25">
      <c r="B12" s="2" t="s">
        <v>1</v>
      </c>
      <c r="C12" s="3">
        <v>2.77</v>
      </c>
    </row>
    <row r="13" spans="2:3" x14ac:dyDescent="0.25">
      <c r="B13" s="2" t="s">
        <v>2</v>
      </c>
      <c r="C13" s="3">
        <v>2.9</v>
      </c>
    </row>
    <row r="14" spans="2:3" x14ac:dyDescent="0.25">
      <c r="B14" s="2" t="s">
        <v>3</v>
      </c>
      <c r="C14" s="3">
        <v>3.02</v>
      </c>
    </row>
    <row r="15" spans="2:3" x14ac:dyDescent="0.25">
      <c r="C15" s="1"/>
    </row>
    <row r="16" spans="2:3" x14ac:dyDescent="0.25">
      <c r="C16" s="2" t="s">
        <v>28</v>
      </c>
    </row>
    <row r="17" spans="2:3" x14ac:dyDescent="0.25">
      <c r="B17" s="2" t="s">
        <v>4</v>
      </c>
      <c r="C17" s="4">
        <v>2.0470000000000002</v>
      </c>
    </row>
    <row r="18" spans="2:3" x14ac:dyDescent="0.25">
      <c r="B18" s="2" t="s">
        <v>5</v>
      </c>
      <c r="C18" s="4">
        <v>1.5</v>
      </c>
    </row>
    <row r="19" spans="2:3" x14ac:dyDescent="0.25">
      <c r="B19" s="2" t="s">
        <v>6</v>
      </c>
      <c r="C19" s="4">
        <v>1.2</v>
      </c>
    </row>
    <row r="20" spans="2:3" x14ac:dyDescent="0.25">
      <c r="B20" s="2" t="s">
        <v>7</v>
      </c>
      <c r="C20" s="4">
        <v>1.2</v>
      </c>
    </row>
    <row r="21" spans="2:3" x14ac:dyDescent="0.25">
      <c r="B21" s="2" t="s">
        <v>8</v>
      </c>
      <c r="C21" s="4">
        <v>0.93799999999999994</v>
      </c>
    </row>
    <row r="22" spans="2:3" x14ac:dyDescent="0.25">
      <c r="B22" s="2" t="s">
        <v>9</v>
      </c>
      <c r="C22" s="4">
        <v>0.86099999999999999</v>
      </c>
    </row>
    <row r="23" spans="2:3" x14ac:dyDescent="0.25">
      <c r="B23" s="2" t="s">
        <v>10</v>
      </c>
      <c r="C23" s="4">
        <v>0.7</v>
      </c>
    </row>
    <row r="24" spans="2:3" x14ac:dyDescent="0.25">
      <c r="B24" s="2" t="s">
        <v>11</v>
      </c>
      <c r="C24" s="4">
        <v>0.63800000000000001</v>
      </c>
    </row>
    <row r="25" spans="2:3" x14ac:dyDescent="0.25">
      <c r="B25" s="2" t="s">
        <v>12</v>
      </c>
      <c r="C25" s="4">
        <v>0.35699999999999998</v>
      </c>
    </row>
    <row r="26" spans="2:3" x14ac:dyDescent="0.25">
      <c r="B26" s="2" t="s">
        <v>13</v>
      </c>
      <c r="C26" s="4">
        <v>0.32800000000000001</v>
      </c>
    </row>
    <row r="27" spans="2:3" x14ac:dyDescent="0.25">
      <c r="B27" s="2" t="s">
        <v>14</v>
      </c>
      <c r="C27" s="4">
        <v>0.313</v>
      </c>
    </row>
    <row r="28" spans="2:3" x14ac:dyDescent="0.25">
      <c r="B28" s="2" t="s">
        <v>15</v>
      </c>
      <c r="C28" s="4">
        <v>0.3</v>
      </c>
    </row>
    <row r="29" spans="2:3" x14ac:dyDescent="0.25">
      <c r="B29" s="2" t="s">
        <v>16</v>
      </c>
      <c r="C29" s="4">
        <v>0.3</v>
      </c>
    </row>
    <row r="30" spans="2:3" x14ac:dyDescent="0.25">
      <c r="B30" s="2" t="s">
        <v>17</v>
      </c>
      <c r="C30" s="4">
        <v>0.26</v>
      </c>
    </row>
    <row r="31" spans="2:3" x14ac:dyDescent="0.25">
      <c r="B31" s="2" t="s">
        <v>18</v>
      </c>
      <c r="C31" s="4">
        <v>0.255</v>
      </c>
    </row>
    <row r="32" spans="2:3" x14ac:dyDescent="0.25">
      <c r="B32" s="2" t="s">
        <v>19</v>
      </c>
      <c r="C32" s="4">
        <v>0.214</v>
      </c>
    </row>
    <row r="33" spans="2:3" x14ac:dyDescent="0.25">
      <c r="B33" s="2" t="s">
        <v>20</v>
      </c>
      <c r="C33" s="4">
        <v>0.17499999999999999</v>
      </c>
    </row>
    <row r="34" spans="2:3" x14ac:dyDescent="0.25">
      <c r="B34" s="2" t="s">
        <v>21</v>
      </c>
      <c r="C34" s="4">
        <v>0.122</v>
      </c>
    </row>
    <row r="35" spans="2:3" x14ac:dyDescent="0.25">
      <c r="B35" s="2" t="s">
        <v>22</v>
      </c>
      <c r="C35" s="4">
        <v>0.106</v>
      </c>
    </row>
    <row r="36" spans="2:3" x14ac:dyDescent="0.25">
      <c r="B36" s="2" t="s">
        <v>23</v>
      </c>
      <c r="C36" s="4">
        <v>0.1</v>
      </c>
    </row>
    <row r="37" spans="2:3" x14ac:dyDescent="0.25">
      <c r="B37" s="2" t="s">
        <v>24</v>
      </c>
      <c r="C37" s="4">
        <v>8.1000000000000003E-2</v>
      </c>
    </row>
    <row r="38" spans="2:3" x14ac:dyDescent="0.25">
      <c r="B38" s="2" t="s">
        <v>25</v>
      </c>
      <c r="C38" s="4">
        <v>6.3E-2</v>
      </c>
    </row>
    <row r="39" spans="2:3" x14ac:dyDescent="0.25">
      <c r="B39" s="2" t="s">
        <v>26</v>
      </c>
      <c r="C39" s="4">
        <v>4.9000000000000002E-2</v>
      </c>
    </row>
    <row r="40" spans="2:3" x14ac:dyDescent="0.25">
      <c r="C40" s="1"/>
    </row>
    <row r="41" spans="2:3" x14ac:dyDescent="0.25">
      <c r="C41" s="2" t="s">
        <v>29</v>
      </c>
    </row>
    <row r="42" spans="2:3" x14ac:dyDescent="0.25">
      <c r="B42" s="2">
        <v>2008</v>
      </c>
      <c r="C42" s="5">
        <v>0.24</v>
      </c>
    </row>
    <row r="43" spans="2:3" x14ac:dyDescent="0.25">
      <c r="B43" s="2">
        <v>2009</v>
      </c>
      <c r="C43" s="5">
        <v>0.34</v>
      </c>
    </row>
    <row r="44" spans="2:3" x14ac:dyDescent="0.25">
      <c r="B44" s="2">
        <v>2010</v>
      </c>
      <c r="C44" s="5">
        <v>0.48</v>
      </c>
    </row>
    <row r="45" spans="2:3" x14ac:dyDescent="0.25">
      <c r="B45" s="2">
        <v>2011</v>
      </c>
      <c r="C45" s="5">
        <v>0.52</v>
      </c>
    </row>
    <row r="46" spans="2:3" x14ac:dyDescent="0.25">
      <c r="B46" s="2">
        <v>2012</v>
      </c>
      <c r="C46" s="5">
        <v>0.56000000000000005</v>
      </c>
    </row>
    <row r="47" spans="2:3" x14ac:dyDescent="0.25">
      <c r="B47" s="2">
        <v>2013</v>
      </c>
      <c r="C47" s="5">
        <v>0.62</v>
      </c>
    </row>
    <row r="48" spans="2:3" x14ac:dyDescent="0.25">
      <c r="B48" s="2">
        <v>2014</v>
      </c>
      <c r="C48" s="5">
        <v>0.67</v>
      </c>
    </row>
    <row r="49" spans="2:22" x14ac:dyDescent="0.25">
      <c r="B49" s="2">
        <v>2015</v>
      </c>
      <c r="C49" s="5">
        <v>0.73</v>
      </c>
    </row>
    <row r="50" spans="2:22" x14ac:dyDescent="0.25">
      <c r="B50" s="2">
        <v>2016</v>
      </c>
      <c r="C50" s="5">
        <v>0.78</v>
      </c>
    </row>
    <row r="51" spans="2:22" x14ac:dyDescent="0.25">
      <c r="B51" s="2">
        <v>2017</v>
      </c>
      <c r="C51" s="5">
        <v>0.81</v>
      </c>
    </row>
    <row r="52" spans="2:22" x14ac:dyDescent="0.25">
      <c r="C52" s="4"/>
      <c r="M52" s="58"/>
      <c r="N52" s="58"/>
      <c r="O52" s="58"/>
      <c r="P52" s="58"/>
      <c r="Q52" s="58"/>
      <c r="R52" s="58"/>
      <c r="S52" s="58"/>
      <c r="T52" s="58"/>
      <c r="U52" s="58"/>
      <c r="V52" s="58"/>
    </row>
    <row r="53" spans="2:22" x14ac:dyDescent="0.25">
      <c r="C53" s="4"/>
      <c r="M53" s="58"/>
      <c r="N53" s="58"/>
      <c r="O53" s="58"/>
      <c r="P53" s="58"/>
      <c r="Q53" s="58"/>
      <c r="R53" s="58"/>
      <c r="S53" s="58"/>
      <c r="T53" s="58"/>
      <c r="U53" s="58"/>
      <c r="V53" s="58"/>
    </row>
    <row r="54" spans="2:22" x14ac:dyDescent="0.25">
      <c r="C54" s="6" t="s">
        <v>78</v>
      </c>
      <c r="M54" s="58"/>
      <c r="N54" s="58"/>
      <c r="O54" s="58"/>
      <c r="P54" s="58"/>
      <c r="Q54" s="58"/>
      <c r="R54" s="58"/>
      <c r="S54" s="58"/>
      <c r="T54" s="58"/>
      <c r="U54" s="58"/>
      <c r="V54" s="58"/>
    </row>
    <row r="55" spans="2:22" x14ac:dyDescent="0.25">
      <c r="B55" s="2" t="s">
        <v>43</v>
      </c>
      <c r="C55" s="7">
        <v>100</v>
      </c>
      <c r="M55" s="58"/>
      <c r="N55" s="58"/>
      <c r="O55" s="58"/>
      <c r="P55" s="58"/>
      <c r="Q55" s="58"/>
      <c r="R55" s="58"/>
      <c r="S55" s="58"/>
      <c r="T55" s="58"/>
      <c r="U55" s="58"/>
      <c r="V55" s="58"/>
    </row>
    <row r="56" spans="2:22" x14ac:dyDescent="0.25">
      <c r="B56" s="2" t="s">
        <v>44</v>
      </c>
      <c r="C56" s="7">
        <v>197</v>
      </c>
      <c r="M56" s="59">
        <v>1</v>
      </c>
      <c r="N56" s="59" t="s">
        <v>32</v>
      </c>
      <c r="O56" s="60" t="s">
        <v>34</v>
      </c>
      <c r="P56" s="59" t="str">
        <f t="shared" ref="P56:P107" si="0">+N56&amp;O56</f>
        <v>Q1'09</v>
      </c>
      <c r="Q56" s="59"/>
      <c r="R56" s="59"/>
      <c r="S56" s="59"/>
      <c r="T56" s="59">
        <v>1</v>
      </c>
      <c r="U56" s="61">
        <v>197</v>
      </c>
      <c r="V56" s="59"/>
    </row>
    <row r="57" spans="2:22" x14ac:dyDescent="0.25">
      <c r="B57" s="2" t="s">
        <v>45</v>
      </c>
      <c r="C57" s="7">
        <v>242</v>
      </c>
      <c r="M57" s="59">
        <v>2</v>
      </c>
      <c r="N57" s="59" t="s">
        <v>33</v>
      </c>
      <c r="O57" s="60" t="s">
        <v>34</v>
      </c>
      <c r="P57" s="59" t="str">
        <f t="shared" si="0"/>
        <v>Q2'09</v>
      </c>
      <c r="Q57" s="59"/>
      <c r="R57" s="59"/>
      <c r="S57" s="59"/>
      <c r="T57" s="59">
        <v>2</v>
      </c>
      <c r="U57" s="61">
        <v>242</v>
      </c>
      <c r="V57" s="62">
        <v>0.2284263959390862</v>
      </c>
    </row>
    <row r="58" spans="2:22" x14ac:dyDescent="0.25">
      <c r="B58" s="2" t="s">
        <v>46</v>
      </c>
      <c r="C58" s="7">
        <v>305</v>
      </c>
      <c r="M58" s="59">
        <v>3</v>
      </c>
      <c r="N58" s="59" t="s">
        <v>30</v>
      </c>
      <c r="O58" s="60" t="s">
        <v>34</v>
      </c>
      <c r="P58" s="59" t="str">
        <f t="shared" si="0"/>
        <v>Q3'09</v>
      </c>
      <c r="Q58" s="59"/>
      <c r="R58" s="59"/>
      <c r="S58" s="59"/>
      <c r="T58" s="59">
        <v>3</v>
      </c>
      <c r="U58" s="61">
        <v>305</v>
      </c>
      <c r="V58" s="62">
        <v>0.2603305785123966</v>
      </c>
    </row>
    <row r="59" spans="2:22" x14ac:dyDescent="0.25">
      <c r="B59" s="2" t="s">
        <v>47</v>
      </c>
      <c r="C59" s="7">
        <v>360</v>
      </c>
      <c r="D59" s="7">
        <f>+C59</f>
        <v>360</v>
      </c>
      <c r="M59" s="59">
        <v>4</v>
      </c>
      <c r="N59" s="59" t="s">
        <v>31</v>
      </c>
      <c r="O59" s="60" t="s">
        <v>34</v>
      </c>
      <c r="P59" s="59" t="str">
        <f t="shared" si="0"/>
        <v>Q4'09</v>
      </c>
      <c r="Q59" s="59"/>
      <c r="R59" s="59"/>
      <c r="S59" s="59"/>
      <c r="T59" s="59">
        <v>4</v>
      </c>
      <c r="U59" s="61">
        <v>360</v>
      </c>
      <c r="V59" s="62">
        <v>0.18032786885245899</v>
      </c>
    </row>
    <row r="60" spans="2:22" x14ac:dyDescent="0.25">
      <c r="B60" s="2" t="s">
        <v>48</v>
      </c>
      <c r="C60" s="7">
        <v>431</v>
      </c>
      <c r="M60" s="59">
        <v>5</v>
      </c>
      <c r="N60" s="59" t="s">
        <v>32</v>
      </c>
      <c r="O60" s="60" t="s">
        <v>35</v>
      </c>
      <c r="P60" s="59" t="str">
        <f t="shared" si="0"/>
        <v>Q1'10</v>
      </c>
      <c r="Q60" s="60"/>
      <c r="R60" s="59"/>
      <c r="S60" s="59"/>
      <c r="T60" s="59">
        <v>5</v>
      </c>
      <c r="U60" s="61">
        <v>431</v>
      </c>
      <c r="V60" s="62">
        <v>0.19722222222222219</v>
      </c>
    </row>
    <row r="61" spans="2:22" x14ac:dyDescent="0.25">
      <c r="B61" s="2" t="s">
        <v>49</v>
      </c>
      <c r="C61" s="7">
        <v>482</v>
      </c>
      <c r="M61" s="59">
        <v>6</v>
      </c>
      <c r="N61" s="59" t="s">
        <v>33</v>
      </c>
      <c r="O61" s="60" t="s">
        <v>35</v>
      </c>
      <c r="P61" s="59" t="str">
        <f t="shared" si="0"/>
        <v>Q2'10</v>
      </c>
      <c r="Q61" s="59"/>
      <c r="R61" s="59"/>
      <c r="S61" s="59"/>
      <c r="T61" s="59">
        <v>6</v>
      </c>
      <c r="U61" s="61">
        <v>482</v>
      </c>
      <c r="V61" s="62">
        <v>0.11832946635730868</v>
      </c>
    </row>
    <row r="62" spans="2:22" x14ac:dyDescent="0.25">
      <c r="B62" s="2" t="s">
        <v>50</v>
      </c>
      <c r="C62" s="7">
        <v>550</v>
      </c>
      <c r="M62" s="59">
        <v>7</v>
      </c>
      <c r="N62" s="59" t="s">
        <v>30</v>
      </c>
      <c r="O62" s="60" t="s">
        <v>35</v>
      </c>
      <c r="P62" s="59" t="str">
        <f t="shared" si="0"/>
        <v>Q3'10</v>
      </c>
      <c r="Q62" s="59"/>
      <c r="R62" s="59"/>
      <c r="S62" s="59"/>
      <c r="T62" s="59">
        <v>7</v>
      </c>
      <c r="U62" s="61">
        <v>550</v>
      </c>
      <c r="V62" s="62">
        <v>0.1410788381742738</v>
      </c>
    </row>
    <row r="63" spans="2:22" x14ac:dyDescent="0.25">
      <c r="B63" s="2" t="s">
        <v>51</v>
      </c>
      <c r="C63" s="7">
        <v>608</v>
      </c>
      <c r="D63" s="7">
        <f>+C63</f>
        <v>608</v>
      </c>
      <c r="M63" s="59">
        <v>8</v>
      </c>
      <c r="N63" s="59" t="s">
        <v>31</v>
      </c>
      <c r="O63" s="60" t="s">
        <v>35</v>
      </c>
      <c r="P63" s="59" t="str">
        <f t="shared" si="0"/>
        <v>Q4'10</v>
      </c>
      <c r="Q63" s="59"/>
      <c r="R63" s="59"/>
      <c r="S63" s="59"/>
      <c r="T63" s="59">
        <v>8</v>
      </c>
      <c r="U63" s="61">
        <v>608</v>
      </c>
      <c r="V63" s="62">
        <v>0.10545454545454547</v>
      </c>
    </row>
    <row r="64" spans="2:22" x14ac:dyDescent="0.25">
      <c r="B64" s="2" t="s">
        <v>52</v>
      </c>
      <c r="C64" s="7">
        <v>680</v>
      </c>
      <c r="M64" s="59">
        <v>9</v>
      </c>
      <c r="N64" s="59" t="s">
        <v>32</v>
      </c>
      <c r="O64" s="60" t="s">
        <v>36</v>
      </c>
      <c r="P64" s="59" t="str">
        <f t="shared" si="0"/>
        <v>Q1'11</v>
      </c>
      <c r="Q64" s="59"/>
      <c r="R64" s="59"/>
      <c r="S64" s="59"/>
      <c r="T64" s="59">
        <v>9</v>
      </c>
      <c r="U64" s="61">
        <v>680</v>
      </c>
      <c r="V64" s="62">
        <v>0.11842105263157898</v>
      </c>
    </row>
    <row r="65" spans="2:22" x14ac:dyDescent="0.25">
      <c r="B65" s="2" t="s">
        <v>53</v>
      </c>
      <c r="C65" s="7">
        <v>739</v>
      </c>
      <c r="M65" s="59">
        <v>10</v>
      </c>
      <c r="N65" s="59" t="s">
        <v>33</v>
      </c>
      <c r="O65" s="60" t="s">
        <v>36</v>
      </c>
      <c r="P65" s="59" t="str">
        <f t="shared" si="0"/>
        <v>Q2'11</v>
      </c>
      <c r="Q65" s="59"/>
      <c r="R65" s="59"/>
      <c r="S65" s="59"/>
      <c r="T65" s="59">
        <v>10</v>
      </c>
      <c r="U65" s="61">
        <v>739</v>
      </c>
      <c r="V65" s="62">
        <v>8.6764705882352855E-2</v>
      </c>
    </row>
    <row r="66" spans="2:22" x14ac:dyDescent="0.25">
      <c r="B66" s="2" t="s">
        <v>54</v>
      </c>
      <c r="C66" s="7">
        <v>800</v>
      </c>
      <c r="M66" s="59">
        <v>11</v>
      </c>
      <c r="N66" s="59" t="s">
        <v>30</v>
      </c>
      <c r="O66" s="60" t="s">
        <v>36</v>
      </c>
      <c r="P66" s="59" t="str">
        <f t="shared" si="0"/>
        <v>Q3'11</v>
      </c>
      <c r="Q66" s="59"/>
      <c r="R66" s="59"/>
      <c r="S66" s="59"/>
      <c r="T66" s="59">
        <v>11</v>
      </c>
      <c r="U66" s="61">
        <v>800</v>
      </c>
      <c r="V66" s="62">
        <v>8.2543978349120417E-2</v>
      </c>
    </row>
    <row r="67" spans="2:22" x14ac:dyDescent="0.25">
      <c r="B67" s="2" t="s">
        <v>55</v>
      </c>
      <c r="C67" s="7">
        <v>845</v>
      </c>
      <c r="D67" s="7">
        <f>+C67</f>
        <v>845</v>
      </c>
      <c r="M67" s="59">
        <v>12</v>
      </c>
      <c r="N67" s="59" t="s">
        <v>31</v>
      </c>
      <c r="O67" s="60" t="s">
        <v>36</v>
      </c>
      <c r="P67" s="59" t="str">
        <f t="shared" si="0"/>
        <v>Q4'11</v>
      </c>
      <c r="Q67" s="59"/>
      <c r="R67" s="59"/>
      <c r="S67" s="59"/>
      <c r="T67" s="59">
        <v>12</v>
      </c>
      <c r="U67" s="61">
        <v>845</v>
      </c>
      <c r="V67" s="62">
        <v>5.6249999999999911E-2</v>
      </c>
    </row>
    <row r="68" spans="2:22" x14ac:dyDescent="0.25">
      <c r="B68" s="2" t="s">
        <v>56</v>
      </c>
      <c r="C68" s="7">
        <v>901</v>
      </c>
      <c r="M68" s="59">
        <v>13</v>
      </c>
      <c r="N68" s="59" t="s">
        <v>32</v>
      </c>
      <c r="O68" s="60" t="s">
        <v>37</v>
      </c>
      <c r="P68" s="59" t="str">
        <f t="shared" si="0"/>
        <v>Q1'12</v>
      </c>
      <c r="Q68" s="59"/>
      <c r="R68" s="59"/>
      <c r="S68" s="59"/>
      <c r="T68" s="59">
        <v>13</v>
      </c>
      <c r="U68" s="61">
        <v>901</v>
      </c>
      <c r="V68" s="62">
        <v>6.6272189349112498E-2</v>
      </c>
    </row>
    <row r="69" spans="2:22" x14ac:dyDescent="0.25">
      <c r="B69" s="2" t="s">
        <v>57</v>
      </c>
      <c r="C69" s="7">
        <v>955</v>
      </c>
      <c r="M69" s="59">
        <v>14</v>
      </c>
      <c r="N69" s="59" t="s">
        <v>33</v>
      </c>
      <c r="O69" s="60" t="s">
        <v>37</v>
      </c>
      <c r="P69" s="59" t="str">
        <f t="shared" si="0"/>
        <v>Q2'12</v>
      </c>
      <c r="Q69" s="59"/>
      <c r="R69" s="59"/>
      <c r="S69" s="59"/>
      <c r="T69" s="59">
        <v>14</v>
      </c>
      <c r="U69" s="61">
        <v>955</v>
      </c>
      <c r="V69" s="62">
        <v>5.9933407325194255E-2</v>
      </c>
    </row>
    <row r="70" spans="2:22" x14ac:dyDescent="0.25">
      <c r="B70" s="2" t="s">
        <v>58</v>
      </c>
      <c r="C70" s="7">
        <v>1007</v>
      </c>
      <c r="M70" s="59">
        <v>15</v>
      </c>
      <c r="N70" s="59" t="s">
        <v>30</v>
      </c>
      <c r="O70" s="60" t="s">
        <v>37</v>
      </c>
      <c r="P70" s="59" t="str">
        <f t="shared" si="0"/>
        <v>Q3'12</v>
      </c>
      <c r="Q70" s="59"/>
      <c r="R70" s="59"/>
      <c r="S70" s="59"/>
      <c r="T70" s="59">
        <v>15</v>
      </c>
      <c r="U70" s="61">
        <v>1007</v>
      </c>
      <c r="V70" s="62">
        <v>5.4450261780104814E-2</v>
      </c>
    </row>
    <row r="71" spans="2:22" x14ac:dyDescent="0.25">
      <c r="B71" s="2" t="s">
        <v>59</v>
      </c>
      <c r="C71" s="7">
        <v>1056</v>
      </c>
      <c r="D71" s="7">
        <f>+C71</f>
        <v>1056</v>
      </c>
      <c r="M71" s="59">
        <v>16</v>
      </c>
      <c r="N71" s="59" t="s">
        <v>31</v>
      </c>
      <c r="O71" s="60" t="s">
        <v>37</v>
      </c>
      <c r="P71" s="59" t="str">
        <f t="shared" si="0"/>
        <v>Q4'12</v>
      </c>
      <c r="Q71" s="59"/>
      <c r="R71" s="59"/>
      <c r="S71" s="59"/>
      <c r="T71" s="59">
        <v>16</v>
      </c>
      <c r="U71" s="61">
        <v>1056</v>
      </c>
      <c r="V71" s="62">
        <v>4.8659384309831077E-2</v>
      </c>
    </row>
    <row r="72" spans="2:22" x14ac:dyDescent="0.25">
      <c r="B72" s="2" t="s">
        <v>60</v>
      </c>
      <c r="C72" s="7">
        <v>1110</v>
      </c>
      <c r="M72" s="59">
        <v>17</v>
      </c>
      <c r="N72" s="59" t="s">
        <v>32</v>
      </c>
      <c r="O72" s="60" t="s">
        <v>38</v>
      </c>
      <c r="P72" s="59" t="str">
        <f t="shared" si="0"/>
        <v>Q1'13</v>
      </c>
      <c r="Q72" s="59"/>
      <c r="R72" s="59"/>
      <c r="S72" s="59"/>
      <c r="T72" s="59">
        <v>17</v>
      </c>
      <c r="U72" s="61">
        <v>1110</v>
      </c>
      <c r="V72" s="62">
        <v>5.1136363636363535E-2</v>
      </c>
    </row>
    <row r="73" spans="2:22" x14ac:dyDescent="0.25">
      <c r="B73" s="2" t="s">
        <v>61</v>
      </c>
      <c r="C73" s="7">
        <v>1155</v>
      </c>
      <c r="M73" s="59">
        <v>18</v>
      </c>
      <c r="N73" s="59" t="s">
        <v>33</v>
      </c>
      <c r="O73" s="60" t="s">
        <v>38</v>
      </c>
      <c r="P73" s="59" t="str">
        <f t="shared" si="0"/>
        <v>Q2'13</v>
      </c>
      <c r="Q73" s="59"/>
      <c r="R73" s="59"/>
      <c r="S73" s="59"/>
      <c r="T73" s="59">
        <v>18</v>
      </c>
      <c r="U73" s="61">
        <v>1155</v>
      </c>
      <c r="V73" s="62">
        <v>4.0540540540540571E-2</v>
      </c>
    </row>
    <row r="74" spans="2:22" x14ac:dyDescent="0.25">
      <c r="B74" s="2" t="s">
        <v>62</v>
      </c>
      <c r="C74" s="7">
        <v>1189</v>
      </c>
      <c r="M74" s="59">
        <v>19</v>
      </c>
      <c r="N74" s="59" t="s">
        <v>30</v>
      </c>
      <c r="O74" s="60" t="s">
        <v>38</v>
      </c>
      <c r="P74" s="59" t="str">
        <f t="shared" si="0"/>
        <v>Q3'13</v>
      </c>
      <c r="Q74" s="59"/>
      <c r="R74" s="59"/>
      <c r="S74" s="59"/>
      <c r="T74" s="59">
        <v>19</v>
      </c>
      <c r="U74" s="61">
        <v>1189</v>
      </c>
      <c r="V74" s="62">
        <v>2.9437229437229373E-2</v>
      </c>
    </row>
    <row r="75" spans="2:22" x14ac:dyDescent="0.25">
      <c r="B75" s="2" t="s">
        <v>63</v>
      </c>
      <c r="C75" s="7">
        <v>1228</v>
      </c>
      <c r="D75" s="7">
        <f>+C75</f>
        <v>1228</v>
      </c>
      <c r="M75" s="59">
        <v>20</v>
      </c>
      <c r="N75" s="59" t="s">
        <v>31</v>
      </c>
      <c r="O75" s="60" t="s">
        <v>38</v>
      </c>
      <c r="P75" s="59" t="str">
        <f t="shared" si="0"/>
        <v>Q4'13</v>
      </c>
      <c r="Q75" s="59"/>
      <c r="R75" s="59"/>
      <c r="S75" s="59"/>
      <c r="T75" s="59">
        <v>20</v>
      </c>
      <c r="U75" s="61">
        <v>1228</v>
      </c>
      <c r="V75" s="62">
        <v>3.2800672834314648E-2</v>
      </c>
    </row>
    <row r="76" spans="2:22" x14ac:dyDescent="0.25">
      <c r="B76" s="2" t="s">
        <v>64</v>
      </c>
      <c r="C76" s="7">
        <v>1276</v>
      </c>
      <c r="M76" s="59">
        <v>21</v>
      </c>
      <c r="N76" s="59" t="s">
        <v>32</v>
      </c>
      <c r="O76" s="60" t="s">
        <v>39</v>
      </c>
      <c r="P76" s="59" t="str">
        <f t="shared" si="0"/>
        <v>Q1'14</v>
      </c>
      <c r="Q76" s="59"/>
      <c r="R76" s="59"/>
      <c r="S76" s="59"/>
      <c r="T76" s="59">
        <v>21</v>
      </c>
      <c r="U76" s="61">
        <v>1276</v>
      </c>
      <c r="V76" s="62">
        <v>3.9087947882736174E-2</v>
      </c>
    </row>
    <row r="77" spans="2:22" x14ac:dyDescent="0.25">
      <c r="B77" s="2" t="s">
        <v>65</v>
      </c>
      <c r="C77" s="7">
        <v>1317</v>
      </c>
      <c r="M77" s="59">
        <v>22</v>
      </c>
      <c r="N77" s="59" t="s">
        <v>33</v>
      </c>
      <c r="O77" s="60" t="s">
        <v>39</v>
      </c>
      <c r="P77" s="59" t="str">
        <f t="shared" si="0"/>
        <v>Q2'14</v>
      </c>
      <c r="Q77" s="59"/>
      <c r="R77" s="59"/>
      <c r="S77" s="59"/>
      <c r="T77" s="59">
        <v>22</v>
      </c>
      <c r="U77" s="61">
        <v>1317</v>
      </c>
      <c r="V77" s="62">
        <v>3.2131661442006187E-2</v>
      </c>
    </row>
    <row r="78" spans="2:22" x14ac:dyDescent="0.25">
      <c r="B78" s="2" t="s">
        <v>66</v>
      </c>
      <c r="C78" s="7">
        <v>1350</v>
      </c>
      <c r="M78" s="59">
        <v>23</v>
      </c>
      <c r="N78" s="59" t="s">
        <v>30</v>
      </c>
      <c r="O78" s="60" t="s">
        <v>39</v>
      </c>
      <c r="P78" s="59" t="str">
        <f t="shared" si="0"/>
        <v>Q3'14</v>
      </c>
      <c r="Q78" s="59"/>
      <c r="R78" s="59"/>
      <c r="S78" s="59"/>
      <c r="T78" s="59">
        <v>23</v>
      </c>
      <c r="U78" s="61">
        <v>1350</v>
      </c>
      <c r="V78" s="62">
        <v>2.5056947608200542E-2</v>
      </c>
    </row>
    <row r="79" spans="2:22" x14ac:dyDescent="0.25">
      <c r="B79" s="2" t="s">
        <v>67</v>
      </c>
      <c r="C79" s="7">
        <v>1393</v>
      </c>
      <c r="D79" s="7">
        <f>+C79</f>
        <v>1393</v>
      </c>
      <c r="M79" s="59">
        <v>24</v>
      </c>
      <c r="N79" s="59" t="s">
        <v>31</v>
      </c>
      <c r="O79" s="60" t="s">
        <v>39</v>
      </c>
      <c r="P79" s="59" t="str">
        <f t="shared" si="0"/>
        <v>Q4'14</v>
      </c>
      <c r="Q79" s="59"/>
      <c r="R79" s="59"/>
      <c r="S79" s="59"/>
      <c r="T79" s="59">
        <v>24</v>
      </c>
      <c r="U79" s="61">
        <v>1393</v>
      </c>
      <c r="V79" s="62">
        <v>3.1851851851851798E-2</v>
      </c>
    </row>
    <row r="80" spans="2:22" x14ac:dyDescent="0.25">
      <c r="B80" s="2" t="s">
        <v>68</v>
      </c>
      <c r="C80" s="7">
        <v>1441</v>
      </c>
      <c r="M80" s="59">
        <v>25</v>
      </c>
      <c r="N80" s="59" t="s">
        <v>32</v>
      </c>
      <c r="O80" s="60" t="s">
        <v>40</v>
      </c>
      <c r="P80" s="59" t="str">
        <f t="shared" si="0"/>
        <v>Q1'15</v>
      </c>
      <c r="Q80" s="59"/>
      <c r="R80" s="59"/>
      <c r="S80" s="59"/>
      <c r="T80" s="59">
        <v>25</v>
      </c>
      <c r="U80" s="61">
        <v>1441</v>
      </c>
      <c r="V80" s="62">
        <v>3.4458004307250434E-2</v>
      </c>
    </row>
    <row r="81" spans="2:22" x14ac:dyDescent="0.25">
      <c r="B81" s="2" t="s">
        <v>69</v>
      </c>
      <c r="C81" s="7">
        <v>1490</v>
      </c>
      <c r="M81" s="59">
        <v>26</v>
      </c>
      <c r="N81" s="59" t="s">
        <v>33</v>
      </c>
      <c r="O81" s="60" t="s">
        <v>40</v>
      </c>
      <c r="P81" s="59" t="str">
        <f t="shared" si="0"/>
        <v>Q2'15</v>
      </c>
      <c r="Q81" s="59"/>
      <c r="R81" s="59"/>
      <c r="S81" s="59"/>
      <c r="T81" s="59">
        <v>26</v>
      </c>
      <c r="U81" s="61">
        <v>1490</v>
      </c>
      <c r="V81" s="62">
        <v>3.4004163775156249E-2</v>
      </c>
    </row>
    <row r="82" spans="2:22" x14ac:dyDescent="0.25">
      <c r="B82" s="2" t="s">
        <v>70</v>
      </c>
      <c r="C82" s="7">
        <v>1545</v>
      </c>
      <c r="M82" s="59">
        <v>27</v>
      </c>
      <c r="N82" s="59" t="s">
        <v>30</v>
      </c>
      <c r="O82" s="60" t="s">
        <v>40</v>
      </c>
      <c r="P82" s="59" t="str">
        <f t="shared" si="0"/>
        <v>Q3'15</v>
      </c>
      <c r="Q82" s="59"/>
      <c r="R82" s="59"/>
      <c r="S82" s="59"/>
      <c r="T82" s="59">
        <v>27</v>
      </c>
      <c r="U82" s="61">
        <v>1545</v>
      </c>
      <c r="V82" s="62">
        <v>3.691275167785224E-2</v>
      </c>
    </row>
    <row r="83" spans="2:22" x14ac:dyDescent="0.25">
      <c r="B83" s="2" t="s">
        <v>71</v>
      </c>
      <c r="C83" s="7">
        <v>1591</v>
      </c>
      <c r="D83" s="7">
        <f>+C83</f>
        <v>1591</v>
      </c>
      <c r="M83" s="59">
        <v>28</v>
      </c>
      <c r="N83" s="59" t="s">
        <v>31</v>
      </c>
      <c r="O83" s="60" t="s">
        <v>40</v>
      </c>
      <c r="P83" s="59" t="str">
        <f t="shared" si="0"/>
        <v>Q4'15</v>
      </c>
      <c r="Q83" s="59"/>
      <c r="R83" s="59"/>
      <c r="S83" s="59"/>
      <c r="T83" s="59">
        <v>28</v>
      </c>
      <c r="U83" s="61">
        <v>1591</v>
      </c>
      <c r="V83" s="62">
        <v>2.9773462783171611E-2</v>
      </c>
    </row>
    <row r="84" spans="2:22" x14ac:dyDescent="0.25">
      <c r="B84" s="2" t="s">
        <v>72</v>
      </c>
      <c r="C84" s="7">
        <v>1654</v>
      </c>
      <c r="M84" s="59">
        <v>29</v>
      </c>
      <c r="N84" s="59" t="s">
        <v>32</v>
      </c>
      <c r="O84" s="60" t="s">
        <v>41</v>
      </c>
      <c r="P84" s="59" t="str">
        <f t="shared" si="0"/>
        <v>Q1'16</v>
      </c>
      <c r="Q84" s="59"/>
      <c r="R84" s="59"/>
      <c r="S84" s="59"/>
      <c r="T84" s="59">
        <v>29</v>
      </c>
      <c r="U84" s="61">
        <v>1654</v>
      </c>
      <c r="V84" s="62">
        <v>3.9597737272155875E-2</v>
      </c>
    </row>
    <row r="85" spans="2:22" x14ac:dyDescent="0.25">
      <c r="B85" s="2" t="s">
        <v>73</v>
      </c>
      <c r="C85" s="7">
        <v>1712</v>
      </c>
      <c r="M85" s="59">
        <v>30</v>
      </c>
      <c r="N85" s="59" t="s">
        <v>33</v>
      </c>
      <c r="O85" s="60" t="s">
        <v>41</v>
      </c>
      <c r="P85" s="59" t="str">
        <f t="shared" si="0"/>
        <v>Q2'16</v>
      </c>
      <c r="Q85" s="59"/>
      <c r="R85" s="59"/>
      <c r="S85" s="59"/>
      <c r="T85" s="59">
        <v>30</v>
      </c>
      <c r="U85" s="61">
        <v>1712</v>
      </c>
      <c r="V85" s="62">
        <v>3.5066505441354368E-2</v>
      </c>
    </row>
    <row r="86" spans="2:22" x14ac:dyDescent="0.25">
      <c r="B86" s="2" t="s">
        <v>74</v>
      </c>
      <c r="C86" s="7">
        <v>1788</v>
      </c>
      <c r="M86" s="59">
        <v>31</v>
      </c>
      <c r="N86" s="59" t="s">
        <v>30</v>
      </c>
      <c r="O86" s="60" t="s">
        <v>41</v>
      </c>
      <c r="P86" s="59" t="str">
        <f t="shared" si="0"/>
        <v>Q3'16</v>
      </c>
      <c r="Q86" s="59"/>
      <c r="R86" s="59"/>
      <c r="S86" s="59"/>
      <c r="T86" s="59">
        <v>31</v>
      </c>
      <c r="U86" s="61">
        <v>1788</v>
      </c>
      <c r="V86" s="62">
        <v>4.4392523364485958E-2</v>
      </c>
    </row>
    <row r="87" spans="2:22" x14ac:dyDescent="0.25">
      <c r="B87" s="2" t="s">
        <v>75</v>
      </c>
      <c r="C87" s="7">
        <v>1860</v>
      </c>
      <c r="D87" s="7">
        <f>+C87</f>
        <v>1860</v>
      </c>
      <c r="M87" s="59">
        <v>32</v>
      </c>
      <c r="N87" s="59" t="s">
        <v>31</v>
      </c>
      <c r="O87" s="60" t="s">
        <v>41</v>
      </c>
      <c r="P87" s="59" t="str">
        <f t="shared" si="0"/>
        <v>Q4'16</v>
      </c>
      <c r="Q87" s="59"/>
      <c r="R87" s="59"/>
      <c r="S87" s="59"/>
      <c r="T87" s="59">
        <v>32</v>
      </c>
      <c r="U87" s="61">
        <v>1860</v>
      </c>
      <c r="V87" s="62">
        <v>4.0268456375838868E-2</v>
      </c>
    </row>
    <row r="88" spans="2:22" x14ac:dyDescent="0.25">
      <c r="B88" s="2" t="s">
        <v>76</v>
      </c>
      <c r="C88" s="7">
        <v>1936</v>
      </c>
      <c r="M88" s="59">
        <v>33</v>
      </c>
      <c r="N88" s="59" t="s">
        <v>32</v>
      </c>
      <c r="O88" s="60" t="s">
        <v>42</v>
      </c>
      <c r="P88" s="59" t="str">
        <f t="shared" si="0"/>
        <v>Q1'17</v>
      </c>
      <c r="Q88" s="59"/>
      <c r="R88" s="59"/>
      <c r="S88" s="59"/>
      <c r="T88" s="59">
        <v>33</v>
      </c>
      <c r="U88" s="61">
        <v>1936</v>
      </c>
      <c r="V88" s="62">
        <v>4.086021505376336E-2</v>
      </c>
    </row>
    <row r="89" spans="2:22" x14ac:dyDescent="0.25">
      <c r="B89" s="2" t="s">
        <v>77</v>
      </c>
      <c r="C89" s="7">
        <v>2006</v>
      </c>
      <c r="M89" s="59">
        <v>34</v>
      </c>
      <c r="N89" s="59" t="s">
        <v>33</v>
      </c>
      <c r="O89" s="60" t="s">
        <v>42</v>
      </c>
      <c r="P89" s="59" t="str">
        <f t="shared" si="0"/>
        <v>Q2'17</v>
      </c>
      <c r="Q89" s="59"/>
      <c r="R89" s="59"/>
      <c r="S89" s="59"/>
      <c r="T89" s="59">
        <v>34</v>
      </c>
      <c r="U89" s="61">
        <v>2006</v>
      </c>
      <c r="V89" s="62">
        <v>3.6157024793388448E-2</v>
      </c>
    </row>
    <row r="90" spans="2:22" x14ac:dyDescent="0.25">
      <c r="B90" s="8" t="str">
        <f>+P90&amp;"*"</f>
        <v>Q3'17*</v>
      </c>
      <c r="C90" s="9" t="str">
        <f>+U90&amp;"*"</f>
        <v>2049*</v>
      </c>
      <c r="M90" s="59">
        <v>35</v>
      </c>
      <c r="N90" s="59" t="s">
        <v>30</v>
      </c>
      <c r="O90" s="60" t="s">
        <v>42</v>
      </c>
      <c r="P90" s="59" t="str">
        <f t="shared" si="0"/>
        <v>Q3'17</v>
      </c>
      <c r="Q90" s="59"/>
      <c r="R90" s="59"/>
      <c r="S90" s="59"/>
      <c r="T90" s="59">
        <v>35</v>
      </c>
      <c r="U90" s="61">
        <f>+ROUNDUP((U89*(1+V90)),0)</f>
        <v>2049</v>
      </c>
      <c r="V90" s="63">
        <v>2.1411028275652999E-2</v>
      </c>
    </row>
    <row r="91" spans="2:22" x14ac:dyDescent="0.25">
      <c r="B91" s="8" t="str">
        <f t="shared" ref="B91:B107" si="1">+P91&amp;"*"</f>
        <v>Q4'17*</v>
      </c>
      <c r="C91" s="9" t="str">
        <f t="shared" ref="C91:C107" si="2">+U91&amp;"*"</f>
        <v>2091*</v>
      </c>
      <c r="D91" s="7" t="str">
        <f>+C91</f>
        <v>2091*</v>
      </c>
      <c r="M91" s="59">
        <v>36</v>
      </c>
      <c r="N91" s="59" t="s">
        <v>31</v>
      </c>
      <c r="O91" s="60" t="s">
        <v>42</v>
      </c>
      <c r="P91" s="59" t="str">
        <f t="shared" si="0"/>
        <v>Q4'17</v>
      </c>
      <c r="Q91" s="59"/>
      <c r="R91" s="59"/>
      <c r="S91" s="59"/>
      <c r="T91" s="59">
        <v>36</v>
      </c>
      <c r="U91" s="61">
        <f t="shared" ref="U91:U107" si="3">+ROUNDUP((U90*(1+V91)),0)</f>
        <v>2091</v>
      </c>
      <c r="V91" s="63">
        <v>2.0187428002528901E-2</v>
      </c>
    </row>
    <row r="92" spans="2:22" x14ac:dyDescent="0.25">
      <c r="B92" s="8" t="str">
        <f t="shared" si="1"/>
        <v>Q1'18*</v>
      </c>
      <c r="C92" s="9" t="str">
        <f t="shared" si="2"/>
        <v>2131*</v>
      </c>
      <c r="M92" s="59">
        <v>37</v>
      </c>
      <c r="N92" s="59" t="s">
        <v>32</v>
      </c>
      <c r="O92" s="60" t="s">
        <v>79</v>
      </c>
      <c r="P92" s="59" t="str">
        <f t="shared" si="0"/>
        <v>Q1'18</v>
      </c>
      <c r="Q92" s="59"/>
      <c r="R92" s="59"/>
      <c r="S92" s="59">
        <v>18</v>
      </c>
      <c r="T92" s="59">
        <v>37</v>
      </c>
      <c r="U92" s="61">
        <f t="shared" si="3"/>
        <v>2131</v>
      </c>
      <c r="V92" s="63">
        <v>1.9033754199498501E-2</v>
      </c>
    </row>
    <row r="93" spans="2:22" x14ac:dyDescent="0.25">
      <c r="B93" s="8" t="str">
        <f t="shared" si="1"/>
        <v>Q2'18*</v>
      </c>
      <c r="C93" s="9" t="str">
        <f t="shared" si="2"/>
        <v>2170*</v>
      </c>
      <c r="M93" s="59">
        <v>38</v>
      </c>
      <c r="N93" s="59" t="s">
        <v>33</v>
      </c>
      <c r="O93" s="60" t="s">
        <v>79</v>
      </c>
      <c r="P93" s="59" t="str">
        <f t="shared" si="0"/>
        <v>Q2'18</v>
      </c>
      <c r="Q93" s="59"/>
      <c r="R93" s="59"/>
      <c r="S93" s="59">
        <v>18</v>
      </c>
      <c r="T93" s="59">
        <v>38</v>
      </c>
      <c r="U93" s="61">
        <f t="shared" si="3"/>
        <v>2170</v>
      </c>
      <c r="V93" s="63">
        <v>1.7946010699408699E-2</v>
      </c>
    </row>
    <row r="94" spans="2:22" x14ac:dyDescent="0.25">
      <c r="B94" s="8" t="str">
        <f t="shared" si="1"/>
        <v>Q3'18*</v>
      </c>
      <c r="C94" s="9" t="str">
        <f t="shared" si="2"/>
        <v>2207*</v>
      </c>
      <c r="M94" s="59">
        <v>39</v>
      </c>
      <c r="N94" s="59" t="s">
        <v>30</v>
      </c>
      <c r="O94" s="60" t="s">
        <v>79</v>
      </c>
      <c r="P94" s="59" t="str">
        <f t="shared" si="0"/>
        <v>Q3'18</v>
      </c>
      <c r="Q94" s="59"/>
      <c r="R94" s="59"/>
      <c r="S94" s="59">
        <v>18</v>
      </c>
      <c r="T94" s="59">
        <v>39</v>
      </c>
      <c r="U94" s="61">
        <f t="shared" si="3"/>
        <v>2207</v>
      </c>
      <c r="V94" s="63">
        <v>1.69204297085951E-2</v>
      </c>
    </row>
    <row r="95" spans="2:22" x14ac:dyDescent="0.25">
      <c r="B95" s="8" t="str">
        <f t="shared" si="1"/>
        <v>Q4'18*</v>
      </c>
      <c r="C95" s="9" t="str">
        <f t="shared" si="2"/>
        <v>2243*</v>
      </c>
      <c r="D95" s="7" t="str">
        <f>+C95</f>
        <v>2243*</v>
      </c>
      <c r="M95" s="59">
        <v>40</v>
      </c>
      <c r="N95" s="59" t="s">
        <v>31</v>
      </c>
      <c r="O95" s="60" t="s">
        <v>79</v>
      </c>
      <c r="P95" s="59" t="str">
        <f t="shared" si="0"/>
        <v>Q4'18</v>
      </c>
      <c r="Q95" s="59"/>
      <c r="R95" s="59"/>
      <c r="S95" s="59">
        <v>18</v>
      </c>
      <c r="T95" s="59">
        <v>40</v>
      </c>
      <c r="U95" s="61">
        <f t="shared" si="3"/>
        <v>2243</v>
      </c>
      <c r="V95" s="63">
        <v>1.59534587557634E-2</v>
      </c>
    </row>
    <row r="96" spans="2:22" x14ac:dyDescent="0.25">
      <c r="B96" s="8" t="str">
        <f t="shared" si="1"/>
        <v>Q1'19*</v>
      </c>
      <c r="C96" s="9" t="str">
        <f t="shared" si="2"/>
        <v>2277*</v>
      </c>
      <c r="M96" s="59">
        <v>41</v>
      </c>
      <c r="N96" s="59" t="s">
        <v>32</v>
      </c>
      <c r="O96" s="60" t="s">
        <v>80</v>
      </c>
      <c r="P96" s="59" t="str">
        <f t="shared" si="0"/>
        <v>Q1'19</v>
      </c>
      <c r="Q96" s="59"/>
      <c r="R96" s="59"/>
      <c r="S96" s="59">
        <v>19</v>
      </c>
      <c r="T96" s="59">
        <v>41</v>
      </c>
      <c r="U96" s="61">
        <f t="shared" si="3"/>
        <v>2277</v>
      </c>
      <c r="V96" s="63">
        <v>1.50417483867186E-2</v>
      </c>
    </row>
    <row r="97" spans="2:22" x14ac:dyDescent="0.25">
      <c r="B97" s="8" t="str">
        <f t="shared" si="1"/>
        <v>Q2'19*</v>
      </c>
      <c r="C97" s="9" t="str">
        <f t="shared" si="2"/>
        <v>2310*</v>
      </c>
      <c r="M97" s="59">
        <v>42</v>
      </c>
      <c r="N97" s="59" t="s">
        <v>33</v>
      </c>
      <c r="O97" s="60" t="s">
        <v>80</v>
      </c>
      <c r="P97" s="59" t="str">
        <f t="shared" si="0"/>
        <v>Q2'19</v>
      </c>
      <c r="Q97" s="59"/>
      <c r="R97" s="59"/>
      <c r="S97" s="59">
        <v>19</v>
      </c>
      <c r="T97" s="59">
        <v>42</v>
      </c>
      <c r="U97" s="61">
        <f t="shared" si="3"/>
        <v>2310</v>
      </c>
      <c r="V97" s="63">
        <v>1.41821405623162E-2</v>
      </c>
    </row>
    <row r="98" spans="2:22" x14ac:dyDescent="0.25">
      <c r="B98" s="8" t="str">
        <f t="shared" si="1"/>
        <v>Q3'19*</v>
      </c>
      <c r="C98" s="9" t="str">
        <f t="shared" si="2"/>
        <v>2341*</v>
      </c>
      <c r="M98" s="59">
        <v>43</v>
      </c>
      <c r="N98" s="59" t="s">
        <v>30</v>
      </c>
      <c r="O98" s="60" t="s">
        <v>80</v>
      </c>
      <c r="P98" s="59" t="str">
        <f t="shared" si="0"/>
        <v>Q3'19</v>
      </c>
      <c r="Q98" s="59"/>
      <c r="R98" s="59"/>
      <c r="S98" s="59">
        <v>19</v>
      </c>
      <c r="T98" s="59">
        <v>43</v>
      </c>
      <c r="U98" s="61">
        <f t="shared" si="3"/>
        <v>2341</v>
      </c>
      <c r="V98" s="63">
        <v>1.33716577194503E-2</v>
      </c>
    </row>
    <row r="99" spans="2:22" x14ac:dyDescent="0.25">
      <c r="B99" s="8" t="str">
        <f t="shared" si="1"/>
        <v>Q4'19*</v>
      </c>
      <c r="C99" s="9" t="str">
        <f t="shared" si="2"/>
        <v>2371*</v>
      </c>
      <c r="D99" s="7" t="str">
        <f>+C99</f>
        <v>2371*</v>
      </c>
      <c r="M99" s="59">
        <v>44</v>
      </c>
      <c r="N99" s="59" t="s">
        <v>31</v>
      </c>
      <c r="O99" s="60" t="s">
        <v>80</v>
      </c>
      <c r="P99" s="59" t="str">
        <f t="shared" si="0"/>
        <v>Q4'19</v>
      </c>
      <c r="Q99" s="59"/>
      <c r="R99" s="59"/>
      <c r="S99" s="59">
        <v>19</v>
      </c>
      <c r="T99" s="59">
        <v>44</v>
      </c>
      <c r="U99" s="61">
        <f t="shared" si="3"/>
        <v>2371</v>
      </c>
      <c r="V99" s="63">
        <v>1.2607492457184699E-2</v>
      </c>
    </row>
    <row r="100" spans="2:22" x14ac:dyDescent="0.25">
      <c r="B100" s="8" t="str">
        <f t="shared" si="1"/>
        <v>Q1'20*</v>
      </c>
      <c r="C100" s="9" t="str">
        <f t="shared" si="2"/>
        <v>2400*</v>
      </c>
      <c r="M100" s="59">
        <v>45</v>
      </c>
      <c r="N100" s="59" t="s">
        <v>32</v>
      </c>
      <c r="O100" s="60" t="s">
        <v>81</v>
      </c>
      <c r="P100" s="59" t="str">
        <f t="shared" si="0"/>
        <v>Q1'20</v>
      </c>
      <c r="Q100" s="59"/>
      <c r="R100" s="59"/>
      <c r="S100" s="59">
        <v>20</v>
      </c>
      <c r="T100" s="59">
        <v>45</v>
      </c>
      <c r="U100" s="61">
        <f t="shared" si="3"/>
        <v>2400</v>
      </c>
      <c r="V100" s="63">
        <v>1.18869978123029E-2</v>
      </c>
    </row>
    <row r="101" spans="2:22" x14ac:dyDescent="0.25">
      <c r="B101" s="8" t="str">
        <f t="shared" si="1"/>
        <v>Q2'20*</v>
      </c>
      <c r="C101" s="9" t="str">
        <f t="shared" si="2"/>
        <v>2427*</v>
      </c>
      <c r="M101" s="59">
        <v>46</v>
      </c>
      <c r="N101" s="59" t="s">
        <v>33</v>
      </c>
      <c r="O101" s="60" t="s">
        <v>81</v>
      </c>
      <c r="P101" s="59" t="str">
        <f t="shared" si="0"/>
        <v>Q2'20</v>
      </c>
      <c r="Q101" s="59"/>
      <c r="R101" s="59"/>
      <c r="S101" s="59">
        <v>20</v>
      </c>
      <c r="T101" s="59">
        <v>46</v>
      </c>
      <c r="U101" s="61">
        <f t="shared" si="3"/>
        <v>2427</v>
      </c>
      <c r="V101" s="63">
        <v>1.1207678090592201E-2</v>
      </c>
    </row>
    <row r="102" spans="2:22" x14ac:dyDescent="0.25">
      <c r="B102" s="8" t="str">
        <f t="shared" si="1"/>
        <v>Q3'20*</v>
      </c>
      <c r="C102" s="9" t="str">
        <f t="shared" si="2"/>
        <v>2453*</v>
      </c>
      <c r="M102" s="59">
        <v>47</v>
      </c>
      <c r="N102" s="59" t="s">
        <v>30</v>
      </c>
      <c r="O102" s="60" t="s">
        <v>81</v>
      </c>
      <c r="P102" s="59" t="str">
        <f t="shared" si="0"/>
        <v>Q3'20</v>
      </c>
      <c r="Q102" s="59"/>
      <c r="R102" s="59"/>
      <c r="S102" s="59">
        <v>20</v>
      </c>
      <c r="T102" s="59">
        <v>47</v>
      </c>
      <c r="U102" s="61">
        <f t="shared" si="3"/>
        <v>2453</v>
      </c>
      <c r="V102" s="63">
        <v>1.05671802221022E-2</v>
      </c>
    </row>
    <row r="103" spans="2:22" x14ac:dyDescent="0.25">
      <c r="B103" s="8" t="str">
        <f t="shared" si="1"/>
        <v>Q4'20*</v>
      </c>
      <c r="C103" s="9" t="str">
        <f t="shared" si="2"/>
        <v>2478*</v>
      </c>
      <c r="D103" s="7" t="str">
        <f>+C103</f>
        <v>2478*</v>
      </c>
      <c r="M103" s="59">
        <v>48</v>
      </c>
      <c r="N103" s="59" t="s">
        <v>31</v>
      </c>
      <c r="O103" s="60" t="s">
        <v>81</v>
      </c>
      <c r="P103" s="59" t="str">
        <f t="shared" si="0"/>
        <v>Q4'20</v>
      </c>
      <c r="Q103" s="59"/>
      <c r="R103" s="59"/>
      <c r="S103" s="59">
        <v>20</v>
      </c>
      <c r="T103" s="59">
        <v>48</v>
      </c>
      <c r="U103" s="61">
        <f t="shared" si="3"/>
        <v>2478</v>
      </c>
      <c r="V103" s="63">
        <v>9.9632856104352394E-3</v>
      </c>
    </row>
    <row r="104" spans="2:22" x14ac:dyDescent="0.25">
      <c r="B104" s="8" t="str">
        <f t="shared" si="1"/>
        <v>Q1'21*</v>
      </c>
      <c r="C104" s="9" t="str">
        <f t="shared" si="2"/>
        <v>2502*</v>
      </c>
      <c r="M104" s="59">
        <v>49</v>
      </c>
      <c r="N104" s="59" t="s">
        <v>32</v>
      </c>
      <c r="O104" s="60" t="s">
        <v>82</v>
      </c>
      <c r="P104" s="59" t="str">
        <f t="shared" si="0"/>
        <v>Q1'21</v>
      </c>
      <c r="Q104" s="59"/>
      <c r="R104" s="59"/>
      <c r="S104" s="59">
        <v>21</v>
      </c>
      <c r="T104" s="59">
        <v>49</v>
      </c>
      <c r="U104" s="61">
        <f t="shared" si="3"/>
        <v>2502</v>
      </c>
      <c r="V104" s="63">
        <v>9.3939024478337501E-3</v>
      </c>
    </row>
    <row r="105" spans="2:22" x14ac:dyDescent="0.25">
      <c r="B105" s="8" t="str">
        <f t="shared" si="1"/>
        <v>Q2'21*</v>
      </c>
      <c r="C105" s="9" t="str">
        <f t="shared" si="2"/>
        <v>2525*</v>
      </c>
      <c r="M105" s="59">
        <v>50</v>
      </c>
      <c r="N105" s="59" t="s">
        <v>33</v>
      </c>
      <c r="O105" s="60" t="s">
        <v>82</v>
      </c>
      <c r="P105" s="59" t="str">
        <f t="shared" si="0"/>
        <v>Q2'21</v>
      </c>
      <c r="Q105" s="59"/>
      <c r="R105" s="59"/>
      <c r="S105" s="59">
        <v>21</v>
      </c>
      <c r="T105" s="59">
        <v>50</v>
      </c>
      <c r="U105" s="61">
        <f t="shared" si="3"/>
        <v>2525</v>
      </c>
      <c r="V105" s="63">
        <v>8.8570584694461999E-3</v>
      </c>
    </row>
    <row r="106" spans="2:22" x14ac:dyDescent="0.25">
      <c r="B106" s="8" t="str">
        <f t="shared" si="1"/>
        <v>Q3'21*</v>
      </c>
      <c r="C106" s="9" t="str">
        <f t="shared" si="2"/>
        <v>2547*</v>
      </c>
      <c r="M106" s="59">
        <v>51</v>
      </c>
      <c r="N106" s="59" t="s">
        <v>30</v>
      </c>
      <c r="O106" s="60" t="s">
        <v>82</v>
      </c>
      <c r="P106" s="59" t="str">
        <f t="shared" si="0"/>
        <v>Q3'21</v>
      </c>
      <c r="Q106" s="59"/>
      <c r="R106" s="59"/>
      <c r="S106" s="59">
        <v>21</v>
      </c>
      <c r="T106" s="59">
        <v>51</v>
      </c>
      <c r="U106" s="61">
        <f t="shared" si="3"/>
        <v>2547</v>
      </c>
      <c r="V106" s="63">
        <v>8.3508941216734502E-3</v>
      </c>
    </row>
    <row r="107" spans="2:22" x14ac:dyDescent="0.25">
      <c r="B107" s="8" t="str">
        <f t="shared" si="1"/>
        <v>Q4'21*</v>
      </c>
      <c r="C107" s="9" t="str">
        <f t="shared" si="2"/>
        <v>2568*</v>
      </c>
      <c r="D107" s="7" t="str">
        <f>+C107</f>
        <v>2568*</v>
      </c>
      <c r="M107" s="59">
        <v>52</v>
      </c>
      <c r="N107" s="59" t="s">
        <v>31</v>
      </c>
      <c r="O107" s="60" t="s">
        <v>82</v>
      </c>
      <c r="P107" s="59" t="str">
        <f t="shared" si="0"/>
        <v>Q4'21</v>
      </c>
      <c r="Q107" s="59"/>
      <c r="R107" s="59"/>
      <c r="S107" s="59">
        <v>21</v>
      </c>
      <c r="T107" s="59">
        <v>52</v>
      </c>
      <c r="U107" s="61">
        <f t="shared" si="3"/>
        <v>2568</v>
      </c>
      <c r="V107" s="63">
        <v>7.8736561209311606E-3</v>
      </c>
    </row>
    <row r="108" spans="2:22" x14ac:dyDescent="0.25">
      <c r="M108" s="59"/>
      <c r="N108" s="59"/>
      <c r="O108" s="59"/>
      <c r="P108" s="59"/>
      <c r="Q108" s="59"/>
      <c r="R108" s="59"/>
      <c r="S108" s="59"/>
      <c r="T108" s="59"/>
      <c r="U108" s="59"/>
      <c r="V108" s="59"/>
    </row>
    <row r="109" spans="2:22" x14ac:dyDescent="0.25">
      <c r="M109" s="58"/>
      <c r="N109" s="58"/>
      <c r="O109" s="58"/>
      <c r="P109" s="58"/>
      <c r="Q109" s="58"/>
      <c r="R109" s="58"/>
      <c r="S109" s="58"/>
      <c r="T109" s="58"/>
      <c r="U109" s="58"/>
      <c r="V109" s="58"/>
    </row>
    <row r="110" spans="2:22" s="13" customFormat="1" ht="60" x14ac:dyDescent="0.25">
      <c r="C110" s="14" t="s">
        <v>83</v>
      </c>
      <c r="D110" s="13" t="s">
        <v>27</v>
      </c>
      <c r="E110" s="13" t="s">
        <v>84</v>
      </c>
    </row>
    <row r="111" spans="2:22" x14ac:dyDescent="0.25">
      <c r="B111" s="2">
        <v>2010</v>
      </c>
      <c r="C111" s="3">
        <v>0.60799999999999998</v>
      </c>
      <c r="D111" s="3">
        <v>0.97</v>
      </c>
      <c r="E111" s="5">
        <f>+C111/D111</f>
        <v>0.6268041237113402</v>
      </c>
    </row>
    <row r="112" spans="2:22" x14ac:dyDescent="0.25">
      <c r="B112" s="2">
        <v>2011</v>
      </c>
      <c r="C112" s="3">
        <v>0.84499999999999997</v>
      </c>
      <c r="D112" s="3">
        <v>1.22</v>
      </c>
      <c r="E112" s="5">
        <f t="shared" ref="E112:E122" si="4">+C112/D112</f>
        <v>0.69262295081967218</v>
      </c>
    </row>
    <row r="113" spans="2:14" x14ac:dyDescent="0.25">
      <c r="B113" s="2">
        <v>2012</v>
      </c>
      <c r="C113" s="3">
        <v>1.056</v>
      </c>
      <c r="D113" s="3">
        <v>1.4</v>
      </c>
      <c r="E113" s="5">
        <f t="shared" si="4"/>
        <v>0.75428571428571434</v>
      </c>
    </row>
    <row r="114" spans="2:14" x14ac:dyDescent="0.25">
      <c r="B114" s="2">
        <v>2013</v>
      </c>
      <c r="C114" s="3">
        <v>1.228</v>
      </c>
      <c r="D114" s="3">
        <v>1.59</v>
      </c>
      <c r="E114" s="5">
        <f t="shared" si="4"/>
        <v>0.77232704402515717</v>
      </c>
    </row>
    <row r="115" spans="2:14" x14ac:dyDescent="0.25">
      <c r="B115" s="2">
        <v>2014</v>
      </c>
      <c r="C115" s="3">
        <v>1.393</v>
      </c>
      <c r="D115" s="3">
        <v>1.91</v>
      </c>
      <c r="E115" s="5">
        <f t="shared" si="4"/>
        <v>0.72931937172774874</v>
      </c>
    </row>
    <row r="116" spans="2:14" x14ac:dyDescent="0.25">
      <c r="B116" s="2">
        <v>2015</v>
      </c>
      <c r="C116" s="3">
        <v>1.591</v>
      </c>
      <c r="D116" s="3">
        <v>2.14</v>
      </c>
      <c r="E116" s="5">
        <f t="shared" si="4"/>
        <v>0.74345794392523357</v>
      </c>
    </row>
    <row r="117" spans="2:14" x14ac:dyDescent="0.25">
      <c r="B117" s="2">
        <v>2016</v>
      </c>
      <c r="C117" s="3">
        <v>1.86</v>
      </c>
      <c r="D117" s="3">
        <v>2.2799999999999998</v>
      </c>
      <c r="E117" s="5">
        <f t="shared" si="4"/>
        <v>0.81578947368421062</v>
      </c>
    </row>
    <row r="118" spans="2:14" x14ac:dyDescent="0.25">
      <c r="B118" s="2">
        <v>2017</v>
      </c>
      <c r="C118" s="3">
        <v>2.0910000000000002</v>
      </c>
      <c r="D118" s="3">
        <v>2.46</v>
      </c>
      <c r="E118" s="5">
        <f t="shared" si="4"/>
        <v>0.85000000000000009</v>
      </c>
    </row>
    <row r="119" spans="2:14" x14ac:dyDescent="0.25">
      <c r="B119" s="8" t="s">
        <v>0</v>
      </c>
      <c r="C119" s="11">
        <v>2.2429999999999999</v>
      </c>
      <c r="D119" s="11">
        <v>2.62</v>
      </c>
      <c r="E119" s="12">
        <f t="shared" si="4"/>
        <v>0.85610687022900755</v>
      </c>
      <c r="G119" s="3"/>
      <c r="H119" s="3"/>
      <c r="I119" s="5"/>
    </row>
    <row r="120" spans="2:14" x14ac:dyDescent="0.25">
      <c r="B120" s="8" t="s">
        <v>1</v>
      </c>
      <c r="C120" s="11">
        <v>2.371</v>
      </c>
      <c r="D120" s="11">
        <v>2.77</v>
      </c>
      <c r="E120" s="12">
        <f t="shared" si="4"/>
        <v>0.85595667870036096</v>
      </c>
      <c r="G120" s="3"/>
      <c r="H120" s="3"/>
      <c r="I120" s="5"/>
    </row>
    <row r="121" spans="2:14" x14ac:dyDescent="0.25">
      <c r="B121" s="8" t="s">
        <v>2</v>
      </c>
      <c r="C121" s="11">
        <v>2.4780000000000002</v>
      </c>
      <c r="D121" s="11">
        <v>2.9</v>
      </c>
      <c r="E121" s="12">
        <f t="shared" si="4"/>
        <v>0.85448275862068979</v>
      </c>
      <c r="G121" s="3"/>
      <c r="H121" s="3"/>
      <c r="I121" s="5"/>
    </row>
    <row r="122" spans="2:14" x14ac:dyDescent="0.25">
      <c r="B122" s="8" t="s">
        <v>3</v>
      </c>
      <c r="C122" s="11">
        <v>2.5680000000000001</v>
      </c>
      <c r="D122" s="11">
        <v>3.02</v>
      </c>
      <c r="E122" s="12">
        <f t="shared" si="4"/>
        <v>0.85033112582781456</v>
      </c>
      <c r="G122" s="3"/>
      <c r="H122" s="3"/>
      <c r="I122" s="5"/>
    </row>
    <row r="126" spans="2:14" x14ac:dyDescent="0.25">
      <c r="C126" s="10" t="s">
        <v>88</v>
      </c>
      <c r="D126" s="10" t="s">
        <v>89</v>
      </c>
      <c r="E126" s="10" t="s">
        <v>111</v>
      </c>
      <c r="F126" s="6" t="s">
        <v>78</v>
      </c>
      <c r="G126" s="2" t="s">
        <v>87</v>
      </c>
      <c r="H126" s="2" t="s">
        <v>90</v>
      </c>
      <c r="I126" s="2" t="s">
        <v>91</v>
      </c>
      <c r="L126" s="1" t="s">
        <v>87</v>
      </c>
      <c r="M126" s="1" t="s">
        <v>90</v>
      </c>
      <c r="N126" s="1" t="s">
        <v>91</v>
      </c>
    </row>
    <row r="127" spans="2:14" x14ac:dyDescent="0.25">
      <c r="B127" s="2" t="s">
        <v>55</v>
      </c>
      <c r="C127" s="10">
        <v>1131</v>
      </c>
      <c r="D127" s="1">
        <v>188</v>
      </c>
      <c r="E127" s="7">
        <f>+C127+D127</f>
        <v>1319</v>
      </c>
      <c r="F127" s="10">
        <v>845</v>
      </c>
      <c r="G127" s="24">
        <v>1.3384615384615384</v>
      </c>
      <c r="H127" s="23">
        <v>0.22248520710059172</v>
      </c>
      <c r="I127" s="23">
        <v>1.5609467455621302</v>
      </c>
      <c r="K127" s="2" t="s">
        <v>55</v>
      </c>
      <c r="L127" s="23">
        <v>1.3384615384615384</v>
      </c>
      <c r="M127" s="23">
        <v>0.22248520710059172</v>
      </c>
      <c r="N127" s="23">
        <v>1.5609467455621302</v>
      </c>
    </row>
    <row r="128" spans="2:14" x14ac:dyDescent="0.25">
      <c r="B128" s="2" t="s">
        <v>56</v>
      </c>
      <c r="C128" s="10">
        <v>1058</v>
      </c>
      <c r="D128" s="1">
        <v>186</v>
      </c>
      <c r="E128" s="7">
        <f t="shared" ref="E128:E149" si="5">+C128+D128</f>
        <v>1244</v>
      </c>
      <c r="F128" s="10">
        <v>901</v>
      </c>
      <c r="G128" s="24">
        <v>1.1742508324084351</v>
      </c>
      <c r="H128" s="23">
        <v>0.20643729189789123</v>
      </c>
      <c r="I128" s="23">
        <v>1.3806881243063263</v>
      </c>
      <c r="K128" s="2" t="s">
        <v>56</v>
      </c>
      <c r="L128" s="23">
        <v>1.1742508324084351</v>
      </c>
      <c r="M128" s="23">
        <v>0.20643729189789123</v>
      </c>
      <c r="N128" s="23">
        <v>1.3806881243063263</v>
      </c>
    </row>
    <row r="129" spans="2:36" x14ac:dyDescent="0.25">
      <c r="B129" s="2" t="s">
        <v>57</v>
      </c>
      <c r="C129" s="10">
        <v>1184</v>
      </c>
      <c r="D129" s="1">
        <v>192</v>
      </c>
      <c r="E129" s="7">
        <f t="shared" si="5"/>
        <v>1376</v>
      </c>
      <c r="F129" s="10">
        <v>955</v>
      </c>
      <c r="G129" s="24">
        <v>1.2397905759162304</v>
      </c>
      <c r="H129" s="23">
        <v>0.20104712041884817</v>
      </c>
      <c r="I129" s="23">
        <v>1.4408376963350786</v>
      </c>
      <c r="K129" s="2" t="s">
        <v>57</v>
      </c>
      <c r="L129" s="23">
        <v>1.2397905759162304</v>
      </c>
      <c r="M129" s="23">
        <v>0.20104712041884817</v>
      </c>
      <c r="N129" s="23">
        <v>1.4408376963350786</v>
      </c>
    </row>
    <row r="130" spans="2:36" x14ac:dyDescent="0.25">
      <c r="B130" s="2" t="s">
        <v>58</v>
      </c>
      <c r="C130" s="10">
        <v>1262</v>
      </c>
      <c r="D130" s="1">
        <v>176</v>
      </c>
      <c r="E130" s="7">
        <f t="shared" si="5"/>
        <v>1438</v>
      </c>
      <c r="F130" s="10">
        <v>1007</v>
      </c>
      <c r="G130" s="24">
        <v>1.253227408142999</v>
      </c>
      <c r="H130" s="23">
        <v>0.17477656405163852</v>
      </c>
      <c r="I130" s="23">
        <v>1.4280039721946376</v>
      </c>
      <c r="K130" s="2" t="s">
        <v>58</v>
      </c>
      <c r="L130" s="23">
        <v>1.253227408142999</v>
      </c>
      <c r="M130" s="23">
        <v>0.17477656405163852</v>
      </c>
      <c r="N130" s="23">
        <v>1.4280039721946376</v>
      </c>
    </row>
    <row r="131" spans="2:36" x14ac:dyDescent="0.25">
      <c r="B131" s="2" t="s">
        <v>59</v>
      </c>
      <c r="C131" s="10">
        <v>1585</v>
      </c>
      <c r="D131" s="1">
        <v>256</v>
      </c>
      <c r="E131" s="7">
        <f t="shared" si="5"/>
        <v>1841</v>
      </c>
      <c r="F131" s="10">
        <v>1056</v>
      </c>
      <c r="G131" s="24">
        <v>1.5009469696969697</v>
      </c>
      <c r="H131" s="23">
        <v>0.24242424242424243</v>
      </c>
      <c r="I131" s="23">
        <v>1.7433712121212122</v>
      </c>
      <c r="K131" s="2" t="s">
        <v>59</v>
      </c>
      <c r="L131" s="23">
        <v>1.5009469696969697</v>
      </c>
      <c r="M131" s="23">
        <v>0.24242424242424243</v>
      </c>
      <c r="N131" s="23">
        <v>1.7433712121212122</v>
      </c>
    </row>
    <row r="132" spans="2:36" x14ac:dyDescent="0.25">
      <c r="B132" s="2" t="s">
        <v>60</v>
      </c>
      <c r="C132" s="10">
        <v>1458</v>
      </c>
      <c r="D132" s="1">
        <v>213</v>
      </c>
      <c r="E132" s="7">
        <f t="shared" si="5"/>
        <v>1671</v>
      </c>
      <c r="F132" s="10">
        <v>1110</v>
      </c>
      <c r="G132" s="24">
        <v>1.3135135135135134</v>
      </c>
      <c r="H132" s="23">
        <v>0.1918918918918919</v>
      </c>
      <c r="I132" s="23">
        <v>1.5054054054054054</v>
      </c>
      <c r="K132" s="2" t="s">
        <v>60</v>
      </c>
      <c r="L132" s="23">
        <v>1.3135135135135134</v>
      </c>
      <c r="M132" s="23">
        <v>0.1918918918918919</v>
      </c>
      <c r="N132" s="23">
        <v>1.5054054054054054</v>
      </c>
    </row>
    <row r="133" spans="2:36" x14ac:dyDescent="0.25">
      <c r="B133" s="2" t="s">
        <v>61</v>
      </c>
      <c r="C133" s="10">
        <v>1813</v>
      </c>
      <c r="D133" s="1">
        <v>214</v>
      </c>
      <c r="E133" s="7">
        <f t="shared" si="5"/>
        <v>2027</v>
      </c>
      <c r="F133" s="10">
        <v>1155</v>
      </c>
      <c r="G133" s="24">
        <v>1.5696969696969696</v>
      </c>
      <c r="H133" s="23">
        <v>0.18528138528138527</v>
      </c>
      <c r="I133" s="23">
        <v>1.7549783549783549</v>
      </c>
      <c r="K133" s="2" t="s">
        <v>61</v>
      </c>
      <c r="L133" s="23">
        <v>1.5696969696969696</v>
      </c>
      <c r="M133" s="23">
        <v>0.18528138528138527</v>
      </c>
      <c r="N133" s="23">
        <v>1.7549783549783549</v>
      </c>
    </row>
    <row r="134" spans="2:36" x14ac:dyDescent="0.25">
      <c r="B134" s="2" t="s">
        <v>62</v>
      </c>
      <c r="C134" s="10">
        <v>2016</v>
      </c>
      <c r="D134" s="1">
        <v>218</v>
      </c>
      <c r="E134" s="7">
        <f t="shared" si="5"/>
        <v>2234</v>
      </c>
      <c r="F134" s="10">
        <v>1189</v>
      </c>
      <c r="G134" s="24">
        <v>1.6955424726661059</v>
      </c>
      <c r="H134" s="23">
        <v>0.18334735071488645</v>
      </c>
      <c r="I134" s="23">
        <v>1.8788898233809923</v>
      </c>
      <c r="K134" s="2" t="s">
        <v>62</v>
      </c>
      <c r="L134" s="23">
        <v>1.6955424726661059</v>
      </c>
      <c r="M134" s="23">
        <v>0.18334735071488645</v>
      </c>
      <c r="N134" s="23">
        <v>1.8788898233809923</v>
      </c>
    </row>
    <row r="135" spans="2:36" x14ac:dyDescent="0.25">
      <c r="B135" s="2" t="s">
        <v>63</v>
      </c>
      <c r="C135" s="10">
        <v>2585</v>
      </c>
      <c r="D135" s="1">
        <v>241</v>
      </c>
      <c r="E135" s="7">
        <f t="shared" si="5"/>
        <v>2826</v>
      </c>
      <c r="F135" s="10">
        <v>1228</v>
      </c>
      <c r="G135" s="24">
        <v>2.1050488599348536</v>
      </c>
      <c r="H135" s="23">
        <v>0.19625407166123779</v>
      </c>
      <c r="I135" s="23">
        <v>2.3013029315960916</v>
      </c>
      <c r="K135" s="2" t="s">
        <v>63</v>
      </c>
      <c r="L135" s="23">
        <v>2.1050488599348536</v>
      </c>
      <c r="M135" s="23">
        <v>0.19625407166123779</v>
      </c>
      <c r="N135" s="23">
        <v>2.3013029315960916</v>
      </c>
    </row>
    <row r="136" spans="2:36" x14ac:dyDescent="0.25">
      <c r="B136" s="2" t="s">
        <v>64</v>
      </c>
      <c r="C136" s="10">
        <v>2502</v>
      </c>
      <c r="D136" s="1">
        <v>237</v>
      </c>
      <c r="E136" s="7">
        <f t="shared" si="5"/>
        <v>2739</v>
      </c>
      <c r="F136" s="10">
        <v>1276</v>
      </c>
      <c r="G136" s="24">
        <v>1.9608150470219436</v>
      </c>
      <c r="H136" s="23">
        <v>0.18573667711598746</v>
      </c>
      <c r="I136" s="23">
        <v>2.146551724137931</v>
      </c>
      <c r="K136" s="2" t="s">
        <v>64</v>
      </c>
      <c r="L136" s="23">
        <v>1.9608150470219436</v>
      </c>
      <c r="M136" s="23">
        <v>0.18573667711598746</v>
      </c>
      <c r="N136" s="23">
        <v>2.146551724137931</v>
      </c>
    </row>
    <row r="137" spans="2:36" x14ac:dyDescent="0.25">
      <c r="B137" s="2" t="s">
        <v>65</v>
      </c>
      <c r="C137" s="10">
        <v>2910</v>
      </c>
      <c r="D137" s="1">
        <v>234</v>
      </c>
      <c r="E137" s="7">
        <f t="shared" si="5"/>
        <v>3144</v>
      </c>
      <c r="F137" s="10">
        <v>1317</v>
      </c>
      <c r="G137" s="24">
        <v>2.2095671981776763</v>
      </c>
      <c r="H137" s="23">
        <v>0.1776765375854214</v>
      </c>
      <c r="I137" s="23">
        <v>2.3872437357630978</v>
      </c>
      <c r="K137" s="2" t="s">
        <v>65</v>
      </c>
      <c r="L137" s="23">
        <v>2.2095671981776763</v>
      </c>
      <c r="M137" s="23">
        <v>0.1776765375854214</v>
      </c>
      <c r="N137" s="23">
        <v>2.3872437357630978</v>
      </c>
      <c r="AJ137" s="25"/>
    </row>
    <row r="138" spans="2:36" x14ac:dyDescent="0.25">
      <c r="B138" s="2" t="s">
        <v>66</v>
      </c>
      <c r="C138" s="10">
        <v>3203</v>
      </c>
      <c r="D138" s="1">
        <v>246</v>
      </c>
      <c r="E138" s="7">
        <f t="shared" si="5"/>
        <v>3449</v>
      </c>
      <c r="F138" s="10">
        <v>1350</v>
      </c>
      <c r="G138" s="24">
        <v>2.3725925925925928</v>
      </c>
      <c r="H138" s="23">
        <v>0.18222222222222223</v>
      </c>
      <c r="I138" s="23">
        <v>2.5548148148148151</v>
      </c>
      <c r="K138" s="2" t="s">
        <v>66</v>
      </c>
      <c r="L138" s="23">
        <v>2.3725925925925928</v>
      </c>
      <c r="M138" s="23">
        <v>0.18222222222222223</v>
      </c>
      <c r="N138" s="23">
        <v>2.5548148148148151</v>
      </c>
    </row>
    <row r="139" spans="2:36" x14ac:dyDescent="0.25">
      <c r="B139" s="2" t="s">
        <v>67</v>
      </c>
      <c r="C139" s="10">
        <v>3851</v>
      </c>
      <c r="D139" s="1">
        <v>257</v>
      </c>
      <c r="E139" s="7">
        <f t="shared" si="5"/>
        <v>4108</v>
      </c>
      <c r="F139" s="10">
        <v>1393</v>
      </c>
      <c r="G139" s="24">
        <v>2.7645369705671214</v>
      </c>
      <c r="H139" s="23">
        <v>0.18449389806173727</v>
      </c>
      <c r="I139" s="23">
        <v>2.9490308686288587</v>
      </c>
      <c r="K139" s="2" t="s">
        <v>67</v>
      </c>
      <c r="L139" s="23">
        <v>2.7645369705671214</v>
      </c>
      <c r="M139" s="23">
        <v>0.18449389806173727</v>
      </c>
      <c r="N139" s="23">
        <v>2.9490308686288587</v>
      </c>
    </row>
    <row r="140" spans="2:36" x14ac:dyDescent="0.25">
      <c r="B140" s="2" t="s">
        <v>68</v>
      </c>
      <c r="C140" s="10">
        <v>3543</v>
      </c>
      <c r="D140" s="1">
        <v>226</v>
      </c>
      <c r="E140" s="7">
        <f t="shared" si="5"/>
        <v>3769</v>
      </c>
      <c r="F140" s="10">
        <v>1441</v>
      </c>
      <c r="G140" s="24">
        <v>2.4587092297015962</v>
      </c>
      <c r="H140" s="23">
        <v>0.1568355308813324</v>
      </c>
      <c r="I140" s="23">
        <v>2.6155447605829285</v>
      </c>
      <c r="K140" s="2" t="s">
        <v>68</v>
      </c>
      <c r="L140" s="23">
        <v>2.4587092297015962</v>
      </c>
      <c r="M140" s="23">
        <v>0.1568355308813324</v>
      </c>
      <c r="N140" s="23">
        <v>2.6155447605829285</v>
      </c>
    </row>
    <row r="141" spans="2:36" x14ac:dyDescent="0.25">
      <c r="B141" s="2" t="s">
        <v>69</v>
      </c>
      <c r="C141" s="10">
        <v>4042</v>
      </c>
      <c r="D141" s="1">
        <v>215</v>
      </c>
      <c r="E141" s="7">
        <f t="shared" si="5"/>
        <v>4257</v>
      </c>
      <c r="F141" s="10">
        <v>1490</v>
      </c>
      <c r="G141" s="24">
        <v>2.7127516778523488</v>
      </c>
      <c r="H141" s="23">
        <v>0.14429530201342283</v>
      </c>
      <c r="I141" s="23">
        <v>2.8570469798657716</v>
      </c>
      <c r="K141" s="2" t="s">
        <v>69</v>
      </c>
      <c r="L141" s="23">
        <v>2.7127516778523488</v>
      </c>
      <c r="M141" s="23">
        <v>0.14429530201342283</v>
      </c>
      <c r="N141" s="23">
        <v>2.8570469798657716</v>
      </c>
    </row>
    <row r="142" spans="2:36" x14ac:dyDescent="0.25">
      <c r="B142" s="2" t="s">
        <v>70</v>
      </c>
      <c r="C142" s="10">
        <v>4501</v>
      </c>
      <c r="D142" s="1">
        <v>202</v>
      </c>
      <c r="E142" s="7">
        <f t="shared" si="5"/>
        <v>4703</v>
      </c>
      <c r="F142" s="10">
        <v>1545</v>
      </c>
      <c r="G142" s="24">
        <v>2.9132686084142394</v>
      </c>
      <c r="H142" s="23">
        <v>0.13074433656957929</v>
      </c>
      <c r="I142" s="23">
        <v>3.0440129449838187</v>
      </c>
      <c r="K142" s="2" t="s">
        <v>70</v>
      </c>
      <c r="L142" s="23">
        <v>2.9132686084142394</v>
      </c>
      <c r="M142" s="23">
        <v>0.13074433656957929</v>
      </c>
      <c r="N142" s="23">
        <v>3.0440129449838187</v>
      </c>
    </row>
    <row r="143" spans="2:36" x14ac:dyDescent="0.25">
      <c r="B143" s="2" t="s">
        <v>71</v>
      </c>
      <c r="C143" s="10">
        <v>5841</v>
      </c>
      <c r="D143" s="1">
        <v>204</v>
      </c>
      <c r="E143" s="7">
        <f t="shared" si="5"/>
        <v>6045</v>
      </c>
      <c r="F143" s="10">
        <v>1591</v>
      </c>
      <c r="G143" s="24">
        <v>3.6712759270898805</v>
      </c>
      <c r="H143" s="23">
        <v>0.12822124450031427</v>
      </c>
      <c r="I143" s="23">
        <v>3.7994971715901946</v>
      </c>
      <c r="K143" s="2" t="s">
        <v>71</v>
      </c>
      <c r="L143" s="23">
        <v>3.6712759270898805</v>
      </c>
      <c r="M143" s="23">
        <v>0.12822124450031427</v>
      </c>
      <c r="N143" s="23">
        <v>3.7994971715901946</v>
      </c>
    </row>
    <row r="144" spans="2:36" x14ac:dyDescent="0.25">
      <c r="B144" s="2" t="s">
        <v>72</v>
      </c>
      <c r="C144" s="10">
        <v>5382</v>
      </c>
      <c r="D144" s="1">
        <v>181</v>
      </c>
      <c r="E144" s="7">
        <f t="shared" si="5"/>
        <v>5563</v>
      </c>
      <c r="F144" s="10">
        <v>1654</v>
      </c>
      <c r="G144" s="24">
        <v>3.2539298669891172</v>
      </c>
      <c r="H144" s="23">
        <v>0.1094316807738815</v>
      </c>
      <c r="I144" s="23">
        <v>3.3633615477629988</v>
      </c>
      <c r="K144" s="2" t="s">
        <v>72</v>
      </c>
      <c r="L144" s="23">
        <v>3.2539298669891172</v>
      </c>
      <c r="M144" s="23">
        <v>0.1094316807738815</v>
      </c>
      <c r="N144" s="23">
        <v>3.3633615477629988</v>
      </c>
    </row>
    <row r="145" spans="2:36" x14ac:dyDescent="0.25">
      <c r="B145" s="2" t="s">
        <v>73</v>
      </c>
      <c r="C145" s="10">
        <v>6436</v>
      </c>
      <c r="D145" s="1">
        <v>197</v>
      </c>
      <c r="E145" s="7">
        <f t="shared" si="5"/>
        <v>6633</v>
      </c>
      <c r="F145" s="10">
        <v>1712</v>
      </c>
      <c r="G145" s="24">
        <v>3.7593457943925235</v>
      </c>
      <c r="H145" s="23">
        <v>0.11507009345794393</v>
      </c>
      <c r="I145" s="23">
        <v>3.8744158878504673</v>
      </c>
      <c r="K145" s="2" t="s">
        <v>73</v>
      </c>
      <c r="L145" s="23">
        <v>3.7593457943925235</v>
      </c>
      <c r="M145" s="23">
        <v>0.11507009345794393</v>
      </c>
      <c r="N145" s="23">
        <v>3.8744158878504673</v>
      </c>
    </row>
    <row r="146" spans="2:36" x14ac:dyDescent="0.25">
      <c r="B146" s="2" t="s">
        <v>74</v>
      </c>
      <c r="C146" s="10">
        <v>7011</v>
      </c>
      <c r="D146" s="1">
        <v>195</v>
      </c>
      <c r="E146" s="7">
        <f t="shared" si="5"/>
        <v>7206</v>
      </c>
      <c r="F146" s="10">
        <v>1788</v>
      </c>
      <c r="G146" s="24">
        <v>3.9211409395973154</v>
      </c>
      <c r="H146" s="23">
        <v>0.10906040268456375</v>
      </c>
      <c r="I146" s="23">
        <v>4.0302013422818792</v>
      </c>
      <c r="K146" s="2" t="s">
        <v>74</v>
      </c>
      <c r="L146" s="23">
        <v>3.9211409395973154</v>
      </c>
      <c r="M146" s="23">
        <v>0.10906040268456375</v>
      </c>
      <c r="N146" s="23">
        <v>4.0302013422818792</v>
      </c>
    </row>
    <row r="147" spans="2:36" ht="23.25" x14ac:dyDescent="0.35">
      <c r="B147" s="2" t="s">
        <v>75</v>
      </c>
      <c r="C147" s="10">
        <v>8809</v>
      </c>
      <c r="D147" s="1">
        <v>180</v>
      </c>
      <c r="E147" s="7">
        <f t="shared" si="5"/>
        <v>8989</v>
      </c>
      <c r="F147" s="10">
        <v>1860</v>
      </c>
      <c r="G147" s="24">
        <v>4.7360215053763444</v>
      </c>
      <c r="H147" s="23">
        <v>9.6774193548387094E-2</v>
      </c>
      <c r="I147" s="23">
        <v>4.8327956989247314</v>
      </c>
      <c r="K147" s="2" t="s">
        <v>75</v>
      </c>
      <c r="L147" s="23">
        <v>4.7360215053763444</v>
      </c>
      <c r="M147" s="23">
        <v>9.6774193548387094E-2</v>
      </c>
      <c r="N147" s="23">
        <v>4.8327956989247314</v>
      </c>
      <c r="AJ147" s="35"/>
    </row>
    <row r="148" spans="2:36" x14ac:dyDescent="0.25">
      <c r="B148" s="2" t="s">
        <v>76</v>
      </c>
      <c r="C148" s="10">
        <v>8032</v>
      </c>
      <c r="D148" s="1">
        <v>175</v>
      </c>
      <c r="E148" s="7">
        <f t="shared" si="5"/>
        <v>8207</v>
      </c>
      <c r="F148" s="10">
        <v>1936</v>
      </c>
      <c r="G148" s="24">
        <v>4.1487603305785123</v>
      </c>
      <c r="H148" s="23">
        <v>9.0392561983471079E-2</v>
      </c>
      <c r="I148" s="23">
        <v>4.2391528925619832</v>
      </c>
      <c r="K148" s="2" t="s">
        <v>76</v>
      </c>
      <c r="L148" s="23">
        <v>4.1487603305785123</v>
      </c>
      <c r="M148" s="23">
        <v>9.0392561983471079E-2</v>
      </c>
      <c r="N148" s="23">
        <v>4.2391528925619832</v>
      </c>
    </row>
    <row r="149" spans="2:36" x14ac:dyDescent="0.25">
      <c r="B149" s="2" t="s">
        <v>77</v>
      </c>
      <c r="C149" s="10">
        <v>9321</v>
      </c>
      <c r="D149" s="1">
        <v>157</v>
      </c>
      <c r="E149" s="7">
        <f t="shared" si="5"/>
        <v>9478</v>
      </c>
      <c r="F149" s="10">
        <v>2006</v>
      </c>
      <c r="G149" s="24">
        <v>4.6465603190428713</v>
      </c>
      <c r="H149" s="23">
        <v>7.8265204386839482E-2</v>
      </c>
      <c r="I149" s="23">
        <v>4.7248255234297112</v>
      </c>
      <c r="K149" s="2" t="s">
        <v>77</v>
      </c>
      <c r="L149" s="23">
        <v>4.6465603190428713</v>
      </c>
      <c r="M149" s="23">
        <v>7.8265204386839482E-2</v>
      </c>
      <c r="N149" s="23">
        <v>4.7248255234297112</v>
      </c>
    </row>
    <row r="150" spans="2:36" x14ac:dyDescent="0.25">
      <c r="B150" s="2" t="s">
        <v>92</v>
      </c>
      <c r="G150" s="24">
        <v>4.5113038680881603</v>
      </c>
      <c r="H150" s="23">
        <v>9.2221912063259706E-2</v>
      </c>
      <c r="I150" s="23">
        <f>+G150+H150</f>
        <v>4.6035257801514202</v>
      </c>
      <c r="J150" s="23"/>
      <c r="K150" s="2" t="s">
        <v>92</v>
      </c>
      <c r="L150" s="23">
        <v>4.5113038680881603</v>
      </c>
      <c r="M150" s="23">
        <v>9.2221912063259706E-2</v>
      </c>
      <c r="N150" s="23">
        <v>4.6035257801514202</v>
      </c>
    </row>
    <row r="151" spans="2:36" x14ac:dyDescent="0.25">
      <c r="B151" s="2" t="s">
        <v>93</v>
      </c>
      <c r="G151" s="24">
        <v>4.6744931210526302</v>
      </c>
      <c r="H151" s="23">
        <v>8.8376200618696901E-2</v>
      </c>
      <c r="I151" s="23">
        <f t="shared" ref="I151:I167" si="6">+G151+H151</f>
        <v>4.7628693216713271</v>
      </c>
      <c r="K151" s="2" t="s">
        <v>93</v>
      </c>
      <c r="L151" s="23">
        <v>4.6744931210526302</v>
      </c>
      <c r="M151" s="23">
        <v>8.8376200618696901E-2</v>
      </c>
      <c r="N151" s="23">
        <v>4.7628693216713271</v>
      </c>
    </row>
    <row r="152" spans="2:36" x14ac:dyDescent="0.25">
      <c r="B152" s="2" t="s">
        <v>94</v>
      </c>
      <c r="G152" s="24">
        <v>4.8376823740171098</v>
      </c>
      <c r="H152" s="23">
        <v>8.4690857747979395E-2</v>
      </c>
      <c r="I152" s="23">
        <f t="shared" si="6"/>
        <v>4.9223732317650892</v>
      </c>
      <c r="K152" s="2" t="s">
        <v>94</v>
      </c>
      <c r="L152" s="23">
        <v>4.8376823740171098</v>
      </c>
      <c r="M152" s="23">
        <v>8.4690857747979395E-2</v>
      </c>
      <c r="N152" s="23">
        <v>4.9223732317650892</v>
      </c>
    </row>
    <row r="153" spans="2:36" x14ac:dyDescent="0.25">
      <c r="B153" s="2" t="s">
        <v>95</v>
      </c>
      <c r="G153" s="24">
        <v>5.0008716269815903</v>
      </c>
      <c r="H153" s="23">
        <v>8.1159195981220095E-2</v>
      </c>
      <c r="I153" s="23">
        <f t="shared" si="6"/>
        <v>5.0820308229628104</v>
      </c>
      <c r="K153" s="2" t="s">
        <v>95</v>
      </c>
      <c r="L153" s="23">
        <v>5.0008716269815903</v>
      </c>
      <c r="M153" s="23">
        <v>8.1159195981220095E-2</v>
      </c>
      <c r="N153" s="23">
        <v>5.0820308229628104</v>
      </c>
    </row>
    <row r="154" spans="2:36" x14ac:dyDescent="0.25">
      <c r="B154" s="2" t="s">
        <v>96</v>
      </c>
      <c r="G154" s="24">
        <v>5.1640608799460699</v>
      </c>
      <c r="H154" s="23">
        <v>7.77748067202126E-2</v>
      </c>
      <c r="I154" s="23">
        <f t="shared" si="6"/>
        <v>5.2418356866662821</v>
      </c>
      <c r="K154" s="2" t="s">
        <v>96</v>
      </c>
      <c r="L154" s="23">
        <v>5.1640608799460699</v>
      </c>
      <c r="M154" s="23">
        <v>7.77748067202126E-2</v>
      </c>
      <c r="N154" s="23">
        <v>5.2418356866662821</v>
      </c>
    </row>
    <row r="155" spans="2:36" x14ac:dyDescent="0.25">
      <c r="B155" s="2" t="s">
        <v>97</v>
      </c>
      <c r="G155" s="24">
        <v>5.3272501329105504</v>
      </c>
      <c r="H155" s="23">
        <v>7.4531548609304901E-2</v>
      </c>
      <c r="I155" s="23">
        <f t="shared" si="6"/>
        <v>5.4017816815198554</v>
      </c>
      <c r="K155" s="2" t="s">
        <v>97</v>
      </c>
      <c r="L155" s="23">
        <v>5.3272501329105504</v>
      </c>
      <c r="M155" s="23">
        <v>7.4531548609304901E-2</v>
      </c>
      <c r="N155" s="23">
        <v>5.4017816815198554</v>
      </c>
    </row>
    <row r="156" spans="2:36" x14ac:dyDescent="0.25">
      <c r="B156" s="2" t="s">
        <v>98</v>
      </c>
      <c r="G156" s="24">
        <v>5.4904393858750202</v>
      </c>
      <c r="H156" s="23">
        <v>7.1423536391219997E-2</v>
      </c>
      <c r="I156" s="23">
        <f t="shared" si="6"/>
        <v>5.5618629222662399</v>
      </c>
      <c r="K156" s="2" t="s">
        <v>98</v>
      </c>
      <c r="L156" s="23">
        <v>5.4904393858750202</v>
      </c>
      <c r="M156" s="23">
        <v>7.1423536391219997E-2</v>
      </c>
      <c r="N156" s="23">
        <v>5.5618629222662399</v>
      </c>
    </row>
    <row r="157" spans="2:36" x14ac:dyDescent="0.25">
      <c r="B157" s="2" t="s">
        <v>99</v>
      </c>
      <c r="G157" s="24">
        <v>5.6536286388394998</v>
      </c>
      <c r="H157" s="23">
        <v>6.8445130227591203E-2</v>
      </c>
      <c r="I157" s="23">
        <f t="shared" si="6"/>
        <v>5.7220737690670909</v>
      </c>
      <c r="K157" s="2" t="s">
        <v>99</v>
      </c>
      <c r="L157" s="23">
        <v>5.6536286388394998</v>
      </c>
      <c r="M157" s="23">
        <v>6.8445130227591203E-2</v>
      </c>
      <c r="N157" s="23">
        <v>5.7220737690670909</v>
      </c>
    </row>
    <row r="158" spans="2:36" x14ac:dyDescent="0.25">
      <c r="B158" s="2" t="s">
        <v>100</v>
      </c>
      <c r="G158" s="24">
        <v>5.8168178918039803</v>
      </c>
      <c r="H158" s="23">
        <v>6.5590925464841507E-2</v>
      </c>
      <c r="I158" s="23">
        <f t="shared" si="6"/>
        <v>5.8824088172688223</v>
      </c>
      <c r="K158" s="2" t="s">
        <v>100</v>
      </c>
      <c r="L158" s="23">
        <v>5.8168178918039803</v>
      </c>
      <c r="M158" s="23">
        <v>6.5590925464841507E-2</v>
      </c>
      <c r="N158" s="23">
        <v>5.8824088172688223</v>
      </c>
    </row>
    <row r="159" spans="2:36" x14ac:dyDescent="0.25">
      <c r="B159" s="2" t="s">
        <v>101</v>
      </c>
      <c r="G159" s="24">
        <v>5.98000714476846</v>
      </c>
      <c r="H159" s="23">
        <v>6.2855742826830596E-2</v>
      </c>
      <c r="I159" s="23">
        <f t="shared" si="6"/>
        <v>6.042862887595291</v>
      </c>
      <c r="K159" s="2" t="s">
        <v>101</v>
      </c>
      <c r="L159" s="23">
        <v>5.98000714476846</v>
      </c>
      <c r="M159" s="23">
        <v>6.2855742826830596E-2</v>
      </c>
      <c r="N159" s="23">
        <v>6.042862887595291</v>
      </c>
    </row>
    <row r="160" spans="2:36" x14ac:dyDescent="0.25">
      <c r="B160" s="2" t="s">
        <v>102</v>
      </c>
      <c r="G160" s="24">
        <v>6.1431963977329396</v>
      </c>
      <c r="H160" s="23">
        <v>6.0234619016473999E-2</v>
      </c>
      <c r="I160" s="23">
        <f t="shared" si="6"/>
        <v>6.2034310167494136</v>
      </c>
      <c r="K160" s="2" t="s">
        <v>102</v>
      </c>
      <c r="L160" s="23">
        <v>6.1431963977329396</v>
      </c>
      <c r="M160" s="23">
        <v>6.0234619016473999E-2</v>
      </c>
      <c r="N160" s="23">
        <v>6.2034310167494136</v>
      </c>
    </row>
    <row r="161" spans="2:14" x14ac:dyDescent="0.25">
      <c r="B161" s="2" t="s">
        <v>103</v>
      </c>
      <c r="G161" s="24">
        <v>6.3063856506974201</v>
      </c>
      <c r="H161" s="23">
        <v>5.7722797709281501E-2</v>
      </c>
      <c r="I161" s="23">
        <f t="shared" si="6"/>
        <v>6.3641084484067019</v>
      </c>
      <c r="K161" s="2" t="s">
        <v>103</v>
      </c>
      <c r="L161" s="23">
        <v>6.3063856506974201</v>
      </c>
      <c r="M161" s="23">
        <v>5.7722797709281501E-2</v>
      </c>
      <c r="N161" s="23">
        <v>6.3641084484067019</v>
      </c>
    </row>
    <row r="162" spans="2:14" x14ac:dyDescent="0.25">
      <c r="B162" s="2" t="s">
        <v>104</v>
      </c>
      <c r="G162" s="24">
        <v>6.4695749036618899</v>
      </c>
      <c r="H162" s="23">
        <v>5.5315720922471001E-2</v>
      </c>
      <c r="I162" s="23">
        <f t="shared" si="6"/>
        <v>6.5248906245843612</v>
      </c>
      <c r="K162" s="2" t="s">
        <v>104</v>
      </c>
      <c r="L162" s="23">
        <v>6.4695749036618899</v>
      </c>
      <c r="M162" s="23">
        <v>5.5315720922471001E-2</v>
      </c>
      <c r="N162" s="23">
        <v>6.5248906245843612</v>
      </c>
    </row>
    <row r="163" spans="2:14" x14ac:dyDescent="0.25">
      <c r="B163" s="2" t="s">
        <v>105</v>
      </c>
      <c r="G163" s="24">
        <v>6.6327641566263704</v>
      </c>
      <c r="H163" s="23">
        <v>5.3009020743994301E-2</v>
      </c>
      <c r="I163" s="23">
        <f t="shared" si="6"/>
        <v>6.6857731773703648</v>
      </c>
      <c r="K163" s="2" t="s">
        <v>105</v>
      </c>
      <c r="L163" s="23">
        <v>6.6327641566263704</v>
      </c>
      <c r="M163" s="23">
        <v>5.3009020743994301E-2</v>
      </c>
      <c r="N163" s="23">
        <v>6.6857731773703648</v>
      </c>
    </row>
    <row r="164" spans="2:14" x14ac:dyDescent="0.25">
      <c r="B164" s="2" t="s">
        <v>106</v>
      </c>
      <c r="G164" s="24">
        <v>6.79595340959085</v>
      </c>
      <c r="H164" s="23">
        <v>5.0798511406469203E-2</v>
      </c>
      <c r="I164" s="23">
        <f t="shared" si="6"/>
        <v>6.8467519209973196</v>
      </c>
      <c r="K164" s="2" t="s">
        <v>106</v>
      </c>
      <c r="L164" s="23">
        <v>6.79595340959085</v>
      </c>
      <c r="M164" s="23">
        <v>5.0798511406469203E-2</v>
      </c>
      <c r="N164" s="23">
        <v>6.8467519209973196</v>
      </c>
    </row>
    <row r="165" spans="2:14" x14ac:dyDescent="0.25">
      <c r="B165" s="2" t="s">
        <v>107</v>
      </c>
      <c r="G165" s="24">
        <v>6.9591426625553297</v>
      </c>
      <c r="H165" s="23">
        <v>4.8680181691633101E-2</v>
      </c>
      <c r="I165" s="23">
        <f t="shared" si="6"/>
        <v>7.007822844246963</v>
      </c>
      <c r="K165" s="2" t="s">
        <v>107</v>
      </c>
      <c r="L165" s="23">
        <v>6.9591426625553297</v>
      </c>
      <c r="M165" s="23">
        <v>4.8680181691633101E-2</v>
      </c>
      <c r="N165" s="23">
        <v>7.007822844246963</v>
      </c>
    </row>
    <row r="166" spans="2:14" x14ac:dyDescent="0.25">
      <c r="B166" s="2" t="s">
        <v>108</v>
      </c>
      <c r="G166" s="24">
        <v>7.1223319155198102</v>
      </c>
      <c r="H166" s="23">
        <v>4.6650187651534697E-2</v>
      </c>
      <c r="I166" s="23">
        <f t="shared" si="6"/>
        <v>7.168982103171345</v>
      </c>
      <c r="K166" s="2" t="s">
        <v>108</v>
      </c>
      <c r="L166" s="23">
        <v>7.1223319155198102</v>
      </c>
      <c r="M166" s="23">
        <v>4.6650187651534697E-2</v>
      </c>
      <c r="N166" s="23">
        <v>7.168982103171345</v>
      </c>
    </row>
    <row r="167" spans="2:14" x14ac:dyDescent="0.25">
      <c r="B167" s="2" t="s">
        <v>109</v>
      </c>
      <c r="G167" s="24">
        <v>7.28552116848428</v>
      </c>
      <c r="H167" s="23">
        <v>4.4704845633257703E-2</v>
      </c>
      <c r="I167" s="23">
        <f t="shared" si="6"/>
        <v>7.3302260141175379</v>
      </c>
      <c r="K167" s="2" t="s">
        <v>109</v>
      </c>
      <c r="L167" s="23">
        <v>7.28552116848428</v>
      </c>
      <c r="M167" s="23">
        <v>4.4704845633257703E-2</v>
      </c>
      <c r="N167" s="23">
        <v>7.3302260141175379</v>
      </c>
    </row>
    <row r="173" spans="2:14" x14ac:dyDescent="0.25">
      <c r="C173" s="7" t="s">
        <v>110</v>
      </c>
      <c r="D173" s="10" t="s">
        <v>111</v>
      </c>
      <c r="E173" s="7" t="s">
        <v>112</v>
      </c>
    </row>
    <row r="174" spans="2:14" x14ac:dyDescent="0.25">
      <c r="B174" s="2" t="s">
        <v>72</v>
      </c>
      <c r="C174" s="26">
        <v>1738</v>
      </c>
      <c r="D174" s="26">
        <v>5563</v>
      </c>
      <c r="E174" s="5">
        <v>0.31242135538378574</v>
      </c>
    </row>
    <row r="175" spans="2:14" x14ac:dyDescent="0.25">
      <c r="B175" s="2" t="s">
        <v>73</v>
      </c>
      <c r="C175" s="26">
        <v>2283</v>
      </c>
      <c r="D175" s="26">
        <v>6633</v>
      </c>
      <c r="E175" s="5">
        <v>0.3441881501582994</v>
      </c>
    </row>
    <row r="176" spans="2:14" x14ac:dyDescent="0.25">
      <c r="B176" s="2" t="s">
        <v>74</v>
      </c>
      <c r="C176" s="26">
        <v>2627</v>
      </c>
      <c r="D176" s="26">
        <v>7206</v>
      </c>
      <c r="E176" s="5">
        <v>0.36455731334998615</v>
      </c>
    </row>
    <row r="177" spans="2:9" x14ac:dyDescent="0.25">
      <c r="B177" s="2" t="s">
        <v>75</v>
      </c>
      <c r="C177" s="26">
        <v>3568</v>
      </c>
      <c r="D177" s="26">
        <v>8989</v>
      </c>
      <c r="E177" s="5">
        <v>0.3969295805985093</v>
      </c>
    </row>
    <row r="178" spans="2:9" x14ac:dyDescent="0.25">
      <c r="B178" s="2" t="s">
        <v>76</v>
      </c>
      <c r="C178" s="26">
        <v>3064</v>
      </c>
      <c r="D178" s="26">
        <v>8207</v>
      </c>
      <c r="E178" s="5">
        <v>0.37333983185085901</v>
      </c>
    </row>
    <row r="179" spans="2:9" x14ac:dyDescent="0.25">
      <c r="B179" s="2" t="s">
        <v>77</v>
      </c>
      <c r="C179" s="26">
        <v>3894</v>
      </c>
      <c r="D179" s="26">
        <v>9478</v>
      </c>
      <c r="E179" s="5">
        <v>0.41084617007807556</v>
      </c>
    </row>
    <row r="180" spans="2:9" x14ac:dyDescent="0.25">
      <c r="C180" s="26"/>
      <c r="D180" s="26"/>
      <c r="E180" s="5"/>
    </row>
    <row r="181" spans="2:9" x14ac:dyDescent="0.25">
      <c r="C181" s="26"/>
      <c r="D181" s="27" t="s">
        <v>113</v>
      </c>
      <c r="E181" s="5">
        <f>+AVERAGE(E174:E179)</f>
        <v>0.36704706690325256</v>
      </c>
    </row>
    <row r="182" spans="2:9" x14ac:dyDescent="0.25">
      <c r="C182" s="26"/>
      <c r="D182" s="26"/>
      <c r="E182" s="5"/>
    </row>
    <row r="183" spans="2:9" x14ac:dyDescent="0.25">
      <c r="C183" s="26"/>
      <c r="D183" s="26"/>
      <c r="E183" s="5"/>
    </row>
    <row r="184" spans="2:9" x14ac:dyDescent="0.25">
      <c r="C184" s="26"/>
      <c r="D184" s="26"/>
      <c r="E184" s="5"/>
    </row>
    <row r="185" spans="2:9" x14ac:dyDescent="0.25">
      <c r="C185" s="1" t="s">
        <v>91</v>
      </c>
      <c r="D185" s="6" t="s">
        <v>78</v>
      </c>
      <c r="E185" s="1" t="s">
        <v>115</v>
      </c>
      <c r="F185" s="1" t="s">
        <v>116</v>
      </c>
      <c r="H185" s="1" t="s">
        <v>114</v>
      </c>
      <c r="I185" s="1" t="s">
        <v>116</v>
      </c>
    </row>
    <row r="186" spans="2:9" x14ac:dyDescent="0.25">
      <c r="B186" s="2" t="s">
        <v>48</v>
      </c>
      <c r="C186" s="1"/>
      <c r="D186" s="6"/>
      <c r="F186" s="23">
        <v>95</v>
      </c>
      <c r="H186" s="2" t="s">
        <v>48</v>
      </c>
      <c r="I186" s="23">
        <v>95</v>
      </c>
    </row>
    <row r="187" spans="2:9" x14ac:dyDescent="0.25">
      <c r="B187" s="2" t="s">
        <v>49</v>
      </c>
      <c r="C187" s="1"/>
      <c r="D187" s="6"/>
      <c r="F187" s="23">
        <v>129</v>
      </c>
      <c r="H187" s="2" t="s">
        <v>49</v>
      </c>
      <c r="I187" s="23">
        <v>129</v>
      </c>
    </row>
    <row r="188" spans="2:9" x14ac:dyDescent="0.25">
      <c r="B188" s="2" t="s">
        <v>50</v>
      </c>
      <c r="C188" s="1"/>
      <c r="D188" s="6"/>
      <c r="F188" s="23">
        <v>131</v>
      </c>
      <c r="H188" s="2" t="s">
        <v>50</v>
      </c>
      <c r="I188" s="23">
        <v>131</v>
      </c>
    </row>
    <row r="189" spans="2:9" x14ac:dyDescent="0.25">
      <c r="B189" s="2" t="s">
        <v>51</v>
      </c>
      <c r="C189" s="1"/>
      <c r="D189" s="6"/>
      <c r="F189" s="23">
        <v>251</v>
      </c>
      <c r="H189" s="2" t="s">
        <v>51</v>
      </c>
      <c r="I189" s="23">
        <v>251</v>
      </c>
    </row>
    <row r="190" spans="2:9" x14ac:dyDescent="0.25">
      <c r="B190" s="2" t="s">
        <v>52</v>
      </c>
      <c r="C190" s="1"/>
      <c r="D190" s="6"/>
      <c r="F190" s="23">
        <v>233</v>
      </c>
      <c r="H190" s="2" t="s">
        <v>52</v>
      </c>
      <c r="I190" s="23">
        <v>233</v>
      </c>
    </row>
    <row r="191" spans="2:9" x14ac:dyDescent="0.25">
      <c r="B191" s="2" t="s">
        <v>53</v>
      </c>
      <c r="C191" s="1"/>
      <c r="D191" s="6"/>
      <c r="F191" s="23">
        <v>240</v>
      </c>
      <c r="H191" s="2" t="s">
        <v>53</v>
      </c>
      <c r="I191" s="23">
        <v>240</v>
      </c>
    </row>
    <row r="192" spans="2:9" x14ac:dyDescent="0.25">
      <c r="B192" s="2" t="s">
        <v>54</v>
      </c>
      <c r="C192" s="1"/>
      <c r="D192" s="6"/>
      <c r="F192" s="23">
        <v>227</v>
      </c>
      <c r="H192" s="2" t="s">
        <v>54</v>
      </c>
      <c r="I192" s="23">
        <v>227</v>
      </c>
    </row>
    <row r="193" spans="2:9" x14ac:dyDescent="0.25">
      <c r="B193" s="2" t="s">
        <v>55</v>
      </c>
      <c r="C193" s="1"/>
      <c r="D193" s="6"/>
      <c r="F193" s="23">
        <v>302</v>
      </c>
      <c r="H193" s="2" t="s">
        <v>55</v>
      </c>
      <c r="I193" s="23">
        <v>302</v>
      </c>
    </row>
    <row r="194" spans="2:9" x14ac:dyDescent="0.25">
      <c r="B194" s="2" t="s">
        <v>56</v>
      </c>
      <c r="C194" s="1"/>
      <c r="D194" s="6"/>
      <c r="F194" s="23">
        <v>205</v>
      </c>
      <c r="H194" s="2" t="s">
        <v>56</v>
      </c>
      <c r="I194" s="23">
        <v>205</v>
      </c>
    </row>
    <row r="195" spans="2:9" x14ac:dyDescent="0.25">
      <c r="B195" s="2" t="s">
        <v>57</v>
      </c>
      <c r="C195" s="1"/>
      <c r="D195" s="6"/>
      <c r="F195" s="23">
        <v>-157</v>
      </c>
      <c r="H195" s="2" t="s">
        <v>57</v>
      </c>
      <c r="I195" s="23">
        <v>-157</v>
      </c>
    </row>
    <row r="196" spans="2:9" x14ac:dyDescent="0.25">
      <c r="B196" s="2" t="s">
        <v>58</v>
      </c>
      <c r="C196" s="1"/>
      <c r="D196" s="6"/>
      <c r="F196" s="23">
        <v>-59</v>
      </c>
      <c r="H196" s="2" t="s">
        <v>58</v>
      </c>
      <c r="I196" s="23">
        <v>-59</v>
      </c>
    </row>
    <row r="197" spans="2:9" x14ac:dyDescent="0.25">
      <c r="B197" s="2" t="s">
        <v>59</v>
      </c>
      <c r="C197" s="1"/>
      <c r="D197" s="6"/>
      <c r="F197" s="23">
        <v>64</v>
      </c>
      <c r="H197" s="2" t="s">
        <v>59</v>
      </c>
      <c r="I197" s="23">
        <v>64</v>
      </c>
    </row>
    <row r="198" spans="2:9" x14ac:dyDescent="0.25">
      <c r="B198" s="2" t="s">
        <v>60</v>
      </c>
      <c r="C198" s="1"/>
      <c r="D198" s="6"/>
      <c r="F198" s="23">
        <v>219</v>
      </c>
      <c r="H198" s="2" t="s">
        <v>60</v>
      </c>
      <c r="I198" s="23">
        <v>219</v>
      </c>
    </row>
    <row r="199" spans="2:9" x14ac:dyDescent="0.25">
      <c r="B199" s="2" t="s">
        <v>61</v>
      </c>
      <c r="C199" s="1"/>
      <c r="D199" s="6"/>
      <c r="F199" s="23">
        <v>333</v>
      </c>
      <c r="H199" s="2" t="s">
        <v>61</v>
      </c>
      <c r="I199" s="23">
        <v>333</v>
      </c>
    </row>
    <row r="200" spans="2:9" x14ac:dyDescent="0.25">
      <c r="B200" s="2" t="s">
        <v>62</v>
      </c>
      <c r="C200" s="1"/>
      <c r="D200" s="6"/>
      <c r="F200" s="23">
        <v>425</v>
      </c>
      <c r="H200" s="2" t="s">
        <v>62</v>
      </c>
      <c r="I200" s="23">
        <v>425</v>
      </c>
    </row>
    <row r="201" spans="2:9" x14ac:dyDescent="0.25">
      <c r="B201" s="2" t="s">
        <v>63</v>
      </c>
      <c r="C201" s="1"/>
      <c r="D201" s="6"/>
      <c r="F201" s="23">
        <v>523</v>
      </c>
      <c r="H201" s="2" t="s">
        <v>63</v>
      </c>
      <c r="I201" s="23">
        <v>523</v>
      </c>
    </row>
    <row r="202" spans="2:9" x14ac:dyDescent="0.25">
      <c r="B202" s="2" t="s">
        <v>64</v>
      </c>
      <c r="C202" s="1"/>
      <c r="D202" s="6"/>
      <c r="F202" s="23">
        <v>642</v>
      </c>
      <c r="H202" s="2" t="s">
        <v>64</v>
      </c>
      <c r="I202" s="23">
        <v>642</v>
      </c>
    </row>
    <row r="203" spans="2:9" x14ac:dyDescent="0.25">
      <c r="B203" s="2" t="s">
        <v>65</v>
      </c>
      <c r="C203" s="1"/>
      <c r="D203" s="6"/>
      <c r="F203" s="23">
        <v>791</v>
      </c>
      <c r="H203" s="2" t="s">
        <v>65</v>
      </c>
      <c r="I203" s="23">
        <v>791</v>
      </c>
    </row>
    <row r="204" spans="2:9" x14ac:dyDescent="0.25">
      <c r="B204" s="2" t="s">
        <v>66</v>
      </c>
      <c r="C204" s="1"/>
      <c r="D204" s="6"/>
      <c r="F204" s="23">
        <v>806</v>
      </c>
      <c r="H204" s="2" t="s">
        <v>66</v>
      </c>
      <c r="I204" s="23">
        <v>806</v>
      </c>
    </row>
    <row r="205" spans="2:9" x14ac:dyDescent="0.25">
      <c r="B205" s="2" t="s">
        <v>67</v>
      </c>
      <c r="C205" s="1"/>
      <c r="D205" s="6"/>
      <c r="F205" s="23">
        <v>701</v>
      </c>
      <c r="H205" s="2" t="s">
        <v>67</v>
      </c>
      <c r="I205" s="23">
        <v>701</v>
      </c>
    </row>
    <row r="206" spans="2:9" x14ac:dyDescent="0.25">
      <c r="B206" s="2" t="s">
        <v>68</v>
      </c>
      <c r="C206" s="1"/>
      <c r="D206" s="6"/>
      <c r="F206" s="23">
        <v>512</v>
      </c>
      <c r="H206" s="2" t="s">
        <v>68</v>
      </c>
      <c r="I206" s="23">
        <v>512</v>
      </c>
    </row>
    <row r="207" spans="2:9" x14ac:dyDescent="0.25">
      <c r="B207" s="2" t="s">
        <v>69</v>
      </c>
      <c r="C207" s="1"/>
      <c r="D207" s="6"/>
      <c r="F207" s="23">
        <v>719</v>
      </c>
      <c r="H207" s="2" t="s">
        <v>69</v>
      </c>
      <c r="I207" s="23">
        <v>719</v>
      </c>
    </row>
    <row r="208" spans="2:9" x14ac:dyDescent="0.25">
      <c r="B208" s="2" t="s">
        <v>70</v>
      </c>
      <c r="C208" s="1"/>
      <c r="D208" s="6"/>
      <c r="F208" s="23">
        <v>896</v>
      </c>
      <c r="H208" s="2" t="s">
        <v>70</v>
      </c>
      <c r="I208" s="23">
        <v>896</v>
      </c>
    </row>
    <row r="209" spans="2:9" x14ac:dyDescent="0.25">
      <c r="B209" s="2" t="s">
        <v>71</v>
      </c>
      <c r="C209" s="1"/>
      <c r="D209" s="6"/>
      <c r="F209" s="23">
        <v>1562</v>
      </c>
      <c r="H209" s="2" t="s">
        <v>71</v>
      </c>
      <c r="I209" s="23">
        <v>1562</v>
      </c>
    </row>
    <row r="210" spans="2:9" x14ac:dyDescent="0.25">
      <c r="B210" s="2" t="s">
        <v>72</v>
      </c>
      <c r="C210" s="1"/>
      <c r="D210" s="6"/>
      <c r="F210" s="23">
        <v>1738</v>
      </c>
      <c r="H210" s="2" t="s">
        <v>72</v>
      </c>
      <c r="I210" s="23">
        <v>1738</v>
      </c>
    </row>
    <row r="211" spans="2:9" x14ac:dyDescent="0.25">
      <c r="B211" s="2" t="s">
        <v>73</v>
      </c>
      <c r="C211" s="1"/>
      <c r="D211" s="6"/>
      <c r="F211" s="23">
        <v>2283</v>
      </c>
      <c r="H211" s="2" t="s">
        <v>73</v>
      </c>
      <c r="I211" s="23">
        <v>2283</v>
      </c>
    </row>
    <row r="212" spans="2:9" x14ac:dyDescent="0.25">
      <c r="B212" s="2" t="s">
        <v>74</v>
      </c>
      <c r="C212" s="1"/>
      <c r="D212" s="6"/>
      <c r="F212" s="23">
        <v>2627</v>
      </c>
      <c r="H212" s="2" t="s">
        <v>74</v>
      </c>
      <c r="I212" s="23">
        <v>2627</v>
      </c>
    </row>
    <row r="213" spans="2:9" x14ac:dyDescent="0.25">
      <c r="B213" s="2" t="s">
        <v>75</v>
      </c>
      <c r="C213" s="1"/>
      <c r="D213" s="6"/>
      <c r="F213" s="23">
        <v>3568</v>
      </c>
      <c r="H213" s="2" t="s">
        <v>75</v>
      </c>
      <c r="I213" s="23">
        <v>3568</v>
      </c>
    </row>
    <row r="214" spans="2:9" x14ac:dyDescent="0.25">
      <c r="B214" s="2" t="s">
        <v>76</v>
      </c>
      <c r="C214" s="1"/>
      <c r="D214" s="6"/>
      <c r="F214" s="23">
        <v>3064</v>
      </c>
      <c r="H214" s="2" t="s">
        <v>76</v>
      </c>
      <c r="I214" s="23">
        <v>3064</v>
      </c>
    </row>
    <row r="215" spans="2:9" x14ac:dyDescent="0.25">
      <c r="B215" s="2" t="s">
        <v>77</v>
      </c>
      <c r="C215" s="1"/>
      <c r="D215" s="6"/>
      <c r="F215" s="23">
        <v>3894</v>
      </c>
      <c r="H215" s="2" t="s">
        <v>77</v>
      </c>
      <c r="I215" s="23">
        <v>3894</v>
      </c>
    </row>
    <row r="216" spans="2:9" x14ac:dyDescent="0.25">
      <c r="B216" s="2" t="s">
        <v>92</v>
      </c>
      <c r="C216" s="23">
        <v>4.6035257801514202</v>
      </c>
      <c r="D216" s="9">
        <v>2049</v>
      </c>
      <c r="E216" s="26">
        <f t="shared" ref="E216:E233" si="7">+C216*D216</f>
        <v>9432.6243235302609</v>
      </c>
      <c r="F216" s="23">
        <f>+$E$181*E216</f>
        <v>3462.2170911520593</v>
      </c>
      <c r="H216" s="2" t="s">
        <v>92</v>
      </c>
      <c r="I216" s="23">
        <v>3462.2170911520593</v>
      </c>
    </row>
    <row r="217" spans="2:9" x14ac:dyDescent="0.25">
      <c r="B217" s="2" t="s">
        <v>93</v>
      </c>
      <c r="C217" s="23">
        <v>4.7628693216713271</v>
      </c>
      <c r="D217" s="9">
        <v>2091</v>
      </c>
      <c r="E217" s="26">
        <f t="shared" si="7"/>
        <v>9959.1597516147449</v>
      </c>
      <c r="F217" s="23">
        <f t="shared" ref="F217:F233" si="8">+$E$181*E217</f>
        <v>3655.4803756511174</v>
      </c>
      <c r="H217" s="2" t="s">
        <v>93</v>
      </c>
      <c r="I217" s="23">
        <v>3655.4803756511174</v>
      </c>
    </row>
    <row r="218" spans="2:9" x14ac:dyDescent="0.25">
      <c r="B218" s="2" t="s">
        <v>94</v>
      </c>
      <c r="C218" s="23">
        <v>4.9223732317650892</v>
      </c>
      <c r="D218" s="9">
        <v>2131</v>
      </c>
      <c r="E218" s="26">
        <f t="shared" si="7"/>
        <v>10489.577356891405</v>
      </c>
      <c r="F218" s="23">
        <f t="shared" si="8"/>
        <v>3850.1686019017625</v>
      </c>
      <c r="H218" s="2" t="s">
        <v>94</v>
      </c>
      <c r="I218" s="23">
        <v>3850.1686019017625</v>
      </c>
    </row>
    <row r="219" spans="2:9" x14ac:dyDescent="0.25">
      <c r="B219" s="2" t="s">
        <v>95</v>
      </c>
      <c r="C219" s="23">
        <v>5.0820308229628104</v>
      </c>
      <c r="D219" s="9">
        <v>2170</v>
      </c>
      <c r="E219" s="26">
        <f t="shared" si="7"/>
        <v>11028.006885829298</v>
      </c>
      <c r="F219" s="23">
        <f t="shared" si="8"/>
        <v>4047.7975812325162</v>
      </c>
      <c r="H219" s="2" t="s">
        <v>95</v>
      </c>
      <c r="I219" s="23">
        <v>4047.7975812325162</v>
      </c>
    </row>
    <row r="220" spans="2:9" x14ac:dyDescent="0.25">
      <c r="B220" s="2" t="s">
        <v>96</v>
      </c>
      <c r="C220" s="23">
        <v>5.2418356866662821</v>
      </c>
      <c r="D220" s="9">
        <v>2207</v>
      </c>
      <c r="E220" s="26">
        <f t="shared" si="7"/>
        <v>11568.731360472484</v>
      </c>
      <c r="F220" s="23">
        <f t="shared" si="8"/>
        <v>4246.2689136530998</v>
      </c>
      <c r="H220" s="2" t="s">
        <v>96</v>
      </c>
      <c r="I220" s="23">
        <v>4246.2689136530998</v>
      </c>
    </row>
    <row r="221" spans="2:9" x14ac:dyDescent="0.25">
      <c r="B221" s="2" t="s">
        <v>97</v>
      </c>
      <c r="C221" s="23">
        <v>5.4017816815198554</v>
      </c>
      <c r="D221" s="9">
        <v>2243</v>
      </c>
      <c r="E221" s="26">
        <f t="shared" si="7"/>
        <v>12116.196311649035</v>
      </c>
      <c r="F221" s="23">
        <f t="shared" si="8"/>
        <v>4447.2143182147856</v>
      </c>
      <c r="H221" s="2" t="s">
        <v>97</v>
      </c>
      <c r="I221" s="23">
        <v>4447.2143182147856</v>
      </c>
    </row>
    <row r="222" spans="2:9" x14ac:dyDescent="0.25">
      <c r="B222" s="2" t="s">
        <v>98</v>
      </c>
      <c r="C222" s="23">
        <v>5.5618629222662399</v>
      </c>
      <c r="D222" s="9">
        <v>2277</v>
      </c>
      <c r="E222" s="26">
        <f t="shared" si="7"/>
        <v>12664.361874000228</v>
      </c>
      <c r="F222" s="23">
        <f t="shared" si="8"/>
        <v>4648.4168800531625</v>
      </c>
      <c r="H222" s="2" t="s">
        <v>98</v>
      </c>
      <c r="I222" s="23">
        <v>4648.4168800531625</v>
      </c>
    </row>
    <row r="223" spans="2:9" x14ac:dyDescent="0.25">
      <c r="B223" s="2" t="s">
        <v>99</v>
      </c>
      <c r="C223" s="23">
        <v>5.7220737690670909</v>
      </c>
      <c r="D223" s="9">
        <v>2310</v>
      </c>
      <c r="E223" s="26">
        <f t="shared" si="7"/>
        <v>13217.990406544979</v>
      </c>
      <c r="F223" s="23">
        <f t="shared" si="8"/>
        <v>4851.6246090776658</v>
      </c>
      <c r="H223" s="2" t="s">
        <v>99</v>
      </c>
      <c r="I223" s="23">
        <v>4851.6246090776658</v>
      </c>
    </row>
    <row r="224" spans="2:9" x14ac:dyDescent="0.25">
      <c r="B224" s="2" t="s">
        <v>100</v>
      </c>
      <c r="C224" s="23">
        <v>5.8824088172688223</v>
      </c>
      <c r="D224" s="9">
        <v>2341</v>
      </c>
      <c r="E224" s="26">
        <f t="shared" si="7"/>
        <v>13770.719041226313</v>
      </c>
      <c r="F224" s="23">
        <f t="shared" si="8"/>
        <v>5054.5020332308886</v>
      </c>
      <c r="H224" s="2" t="s">
        <v>100</v>
      </c>
      <c r="I224" s="23">
        <v>5054.5020332308886</v>
      </c>
    </row>
    <row r="225" spans="2:9" x14ac:dyDescent="0.25">
      <c r="B225" s="2" t="s">
        <v>101</v>
      </c>
      <c r="C225" s="23">
        <v>6.042862887595291</v>
      </c>
      <c r="D225" s="9">
        <v>2371</v>
      </c>
      <c r="E225" s="26">
        <f t="shared" si="7"/>
        <v>14327.627906488435</v>
      </c>
      <c r="F225" s="23">
        <f t="shared" si="8"/>
        <v>5258.9137987577687</v>
      </c>
      <c r="H225" s="2" t="s">
        <v>101</v>
      </c>
      <c r="I225" s="23">
        <v>5258.9137987577687</v>
      </c>
    </row>
    <row r="226" spans="2:9" x14ac:dyDescent="0.25">
      <c r="B226" s="2" t="s">
        <v>102</v>
      </c>
      <c r="C226" s="23">
        <v>6.2034310167494136</v>
      </c>
      <c r="D226" s="9">
        <v>2400</v>
      </c>
      <c r="E226" s="26">
        <f t="shared" si="7"/>
        <v>14888.234440198592</v>
      </c>
      <c r="F226" s="23">
        <f t="shared" si="8"/>
        <v>5464.6827826428816</v>
      </c>
      <c r="H226" s="2" t="s">
        <v>102</v>
      </c>
      <c r="I226" s="23">
        <v>5464.6827826428816</v>
      </c>
    </row>
    <row r="227" spans="2:9" x14ac:dyDescent="0.25">
      <c r="B227" s="2" t="s">
        <v>103</v>
      </c>
      <c r="C227" s="23">
        <v>6.3641084484067019</v>
      </c>
      <c r="D227" s="9">
        <v>2427</v>
      </c>
      <c r="E227" s="26">
        <f t="shared" si="7"/>
        <v>15445.691204283066</v>
      </c>
      <c r="F227" s="23">
        <f t="shared" si="8"/>
        <v>5669.2956528254663</v>
      </c>
      <c r="H227" s="2" t="s">
        <v>103</v>
      </c>
      <c r="I227" s="23">
        <v>5669.2956528254663</v>
      </c>
    </row>
    <row r="228" spans="2:9" x14ac:dyDescent="0.25">
      <c r="B228" s="2" t="s">
        <v>104</v>
      </c>
      <c r="C228" s="23">
        <v>6.5248906245843612</v>
      </c>
      <c r="D228" s="9">
        <v>2453</v>
      </c>
      <c r="E228" s="26">
        <f t="shared" si="7"/>
        <v>16005.556702105438</v>
      </c>
      <c r="F228" s="23">
        <f t="shared" si="8"/>
        <v>5874.7926416614973</v>
      </c>
      <c r="H228" s="2" t="s">
        <v>104</v>
      </c>
      <c r="I228" s="23">
        <v>5874.7926416614973</v>
      </c>
    </row>
    <row r="229" spans="2:9" x14ac:dyDescent="0.25">
      <c r="B229" s="2" t="s">
        <v>105</v>
      </c>
      <c r="C229" s="23">
        <v>6.6857731773703648</v>
      </c>
      <c r="D229" s="9">
        <v>2478</v>
      </c>
      <c r="E229" s="26">
        <f t="shared" si="7"/>
        <v>16567.345933523764</v>
      </c>
      <c r="F229" s="23">
        <f t="shared" si="8"/>
        <v>6080.9957312714259</v>
      </c>
      <c r="H229" s="2" t="s">
        <v>105</v>
      </c>
      <c r="I229" s="23">
        <v>6080.9957312714259</v>
      </c>
    </row>
    <row r="230" spans="2:9" x14ac:dyDescent="0.25">
      <c r="B230" s="2" t="s">
        <v>106</v>
      </c>
      <c r="C230" s="23">
        <v>6.8467519209973196</v>
      </c>
      <c r="D230" s="9">
        <v>2502</v>
      </c>
      <c r="E230" s="26">
        <f t="shared" si="7"/>
        <v>17130.573306335293</v>
      </c>
      <c r="F230" s="23">
        <f t="shared" si="8"/>
        <v>6287.7266864615231</v>
      </c>
      <c r="H230" s="2" t="s">
        <v>106</v>
      </c>
      <c r="I230" s="23">
        <v>6287.7266864615231</v>
      </c>
    </row>
    <row r="231" spans="2:9" x14ac:dyDescent="0.25">
      <c r="B231" s="2" t="s">
        <v>107</v>
      </c>
      <c r="C231" s="23">
        <v>7.007822844246963</v>
      </c>
      <c r="D231" s="9">
        <v>2525</v>
      </c>
      <c r="E231" s="26">
        <f t="shared" si="7"/>
        <v>17694.752681723581</v>
      </c>
      <c r="F231" s="23">
        <f t="shared" si="8"/>
        <v>6494.8070714051028</v>
      </c>
      <c r="H231" s="2" t="s">
        <v>107</v>
      </c>
      <c r="I231" s="23">
        <v>6494.8070714051028</v>
      </c>
    </row>
    <row r="232" spans="2:9" x14ac:dyDescent="0.25">
      <c r="B232" s="2" t="s">
        <v>108</v>
      </c>
      <c r="C232" s="23">
        <v>7.168982103171345</v>
      </c>
      <c r="D232" s="9">
        <v>2547</v>
      </c>
      <c r="E232" s="26">
        <f t="shared" si="7"/>
        <v>18259.397416777414</v>
      </c>
      <c r="F232" s="23">
        <f t="shared" si="8"/>
        <v>6702.0582652489766</v>
      </c>
      <c r="H232" s="2" t="s">
        <v>108</v>
      </c>
      <c r="I232" s="23">
        <v>6702.0582652489766</v>
      </c>
    </row>
    <row r="233" spans="2:9" x14ac:dyDescent="0.25">
      <c r="B233" s="2" t="s">
        <v>109</v>
      </c>
      <c r="C233" s="23">
        <v>7.3302260141175379</v>
      </c>
      <c r="D233" s="9">
        <v>2568</v>
      </c>
      <c r="E233" s="26">
        <f t="shared" si="7"/>
        <v>18824.020404253839</v>
      </c>
      <c r="F233" s="23">
        <f t="shared" si="8"/>
        <v>6909.3014767083505</v>
      </c>
      <c r="H233" s="2" t="s">
        <v>109</v>
      </c>
      <c r="I233" s="23">
        <v>6909.3014767083505</v>
      </c>
    </row>
  </sheetData>
  <sortState ref="C111:C159">
    <sortCondition ref="C111:C159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95"/>
  <sheetViews>
    <sheetView showGridLines="0" workbookViewId="0">
      <selection activeCell="A137" sqref="A137"/>
    </sheetView>
  </sheetViews>
  <sheetFormatPr baseColWidth="10" defaultRowHeight="15" x14ac:dyDescent="0.25"/>
  <cols>
    <col min="2" max="2" width="11.42578125" style="1"/>
    <col min="3" max="6" width="28.5703125" customWidth="1"/>
  </cols>
  <sheetData>
    <row r="3" spans="2:9" s="13" customFormat="1" ht="30" x14ac:dyDescent="0.25">
      <c r="B3" s="21" t="s">
        <v>85</v>
      </c>
      <c r="C3" s="22" t="s">
        <v>83</v>
      </c>
      <c r="D3" s="21" t="s">
        <v>27</v>
      </c>
      <c r="E3" s="21" t="s">
        <v>84</v>
      </c>
    </row>
    <row r="4" spans="2:9" s="1" customFormat="1" x14ac:dyDescent="0.25">
      <c r="B4" s="15">
        <v>2010</v>
      </c>
      <c r="C4" s="16">
        <v>0.60799999999999998</v>
      </c>
      <c r="D4" s="16">
        <v>0.97</v>
      </c>
      <c r="E4" s="17">
        <v>0.6268041237113402</v>
      </c>
    </row>
    <row r="5" spans="2:9" s="1" customFormat="1" x14ac:dyDescent="0.25">
      <c r="B5" s="15">
        <v>2011</v>
      </c>
      <c r="C5" s="16">
        <v>0.84499999999999997</v>
      </c>
      <c r="D5" s="16">
        <v>1.22</v>
      </c>
      <c r="E5" s="17">
        <v>0.69262295081967218</v>
      </c>
    </row>
    <row r="6" spans="2:9" s="1" customFormat="1" x14ac:dyDescent="0.25">
      <c r="B6" s="15">
        <v>2012</v>
      </c>
      <c r="C6" s="16">
        <v>1.056</v>
      </c>
      <c r="D6" s="16">
        <v>1.4</v>
      </c>
      <c r="E6" s="17">
        <v>0.75428571428571434</v>
      </c>
    </row>
    <row r="7" spans="2:9" s="1" customFormat="1" x14ac:dyDescent="0.25">
      <c r="B7" s="15">
        <v>2013</v>
      </c>
      <c r="C7" s="16">
        <v>1.228</v>
      </c>
      <c r="D7" s="16">
        <v>1.59</v>
      </c>
      <c r="E7" s="17">
        <v>0.77232704402515717</v>
      </c>
    </row>
    <row r="8" spans="2:9" s="1" customFormat="1" x14ac:dyDescent="0.25">
      <c r="B8" s="15">
        <v>2014</v>
      </c>
      <c r="C8" s="16">
        <v>1.393</v>
      </c>
      <c r="D8" s="16">
        <v>1.91</v>
      </c>
      <c r="E8" s="17">
        <v>0.72931937172774874</v>
      </c>
    </row>
    <row r="9" spans="2:9" s="1" customFormat="1" x14ac:dyDescent="0.25">
      <c r="B9" s="15">
        <v>2015</v>
      </c>
      <c r="C9" s="16">
        <v>1.591</v>
      </c>
      <c r="D9" s="16">
        <v>2.14</v>
      </c>
      <c r="E9" s="17">
        <v>0.74345794392523357</v>
      </c>
    </row>
    <row r="10" spans="2:9" s="1" customFormat="1" x14ac:dyDescent="0.25">
      <c r="B10" s="15">
        <v>2016</v>
      </c>
      <c r="C10" s="16">
        <v>1.86</v>
      </c>
      <c r="D10" s="16">
        <v>2.2799999999999998</v>
      </c>
      <c r="E10" s="17">
        <v>0.81578947368421062</v>
      </c>
    </row>
    <row r="11" spans="2:9" s="1" customFormat="1" x14ac:dyDescent="0.25">
      <c r="B11" s="15">
        <v>2017</v>
      </c>
      <c r="C11" s="16">
        <v>2.0910000000000002</v>
      </c>
      <c r="D11" s="16">
        <v>2.46</v>
      </c>
      <c r="E11" s="17">
        <v>0.85000000000000009</v>
      </c>
    </row>
    <row r="12" spans="2:9" s="1" customFormat="1" x14ac:dyDescent="0.25">
      <c r="B12" s="18" t="s">
        <v>0</v>
      </c>
      <c r="C12" s="19">
        <v>2.2429999999999999</v>
      </c>
      <c r="D12" s="19">
        <v>2.62</v>
      </c>
      <c r="E12" s="20">
        <v>0.85610687022900755</v>
      </c>
      <c r="G12" s="3"/>
      <c r="H12" s="3"/>
      <c r="I12" s="5"/>
    </row>
    <row r="13" spans="2:9" s="1" customFormat="1" x14ac:dyDescent="0.25">
      <c r="B13" s="18" t="s">
        <v>1</v>
      </c>
      <c r="C13" s="19">
        <v>2.371</v>
      </c>
      <c r="D13" s="19">
        <v>2.77</v>
      </c>
      <c r="E13" s="20">
        <v>0.85595667870036096</v>
      </c>
      <c r="G13" s="3"/>
      <c r="H13" s="3"/>
      <c r="I13" s="5"/>
    </row>
    <row r="14" spans="2:9" s="1" customFormat="1" x14ac:dyDescent="0.25">
      <c r="B14" s="18" t="s">
        <v>2</v>
      </c>
      <c r="C14" s="19">
        <v>2.4780000000000002</v>
      </c>
      <c r="D14" s="19">
        <v>2.9</v>
      </c>
      <c r="E14" s="20">
        <v>0.85448275862068979</v>
      </c>
      <c r="G14" s="3"/>
      <c r="H14" s="3"/>
      <c r="I14" s="5"/>
    </row>
    <row r="15" spans="2:9" s="1" customFormat="1" x14ac:dyDescent="0.25">
      <c r="B15" s="18" t="s">
        <v>3</v>
      </c>
      <c r="C15" s="19">
        <v>2.5680000000000001</v>
      </c>
      <c r="D15" s="19">
        <v>3.02</v>
      </c>
      <c r="E15" s="20">
        <v>0.85033112582781456</v>
      </c>
      <c r="G15" s="3"/>
      <c r="H15" s="3"/>
      <c r="I15" s="5"/>
    </row>
    <row r="16" spans="2:9" x14ac:dyDescent="0.25">
      <c r="B16" s="48" t="s">
        <v>86</v>
      </c>
      <c r="C16" s="48"/>
      <c r="D16" s="48"/>
      <c r="E16" s="48"/>
    </row>
    <row r="19" spans="2:6" s="13" customFormat="1" ht="30" x14ac:dyDescent="0.25">
      <c r="B19" s="21" t="s">
        <v>114</v>
      </c>
      <c r="C19" s="22" t="s">
        <v>110</v>
      </c>
      <c r="D19" s="22" t="s">
        <v>111</v>
      </c>
      <c r="E19" s="22" t="s">
        <v>112</v>
      </c>
    </row>
    <row r="20" spans="2:6" x14ac:dyDescent="0.25">
      <c r="B20" s="15" t="s">
        <v>72</v>
      </c>
      <c r="C20" s="28">
        <v>1738</v>
      </c>
      <c r="D20" s="28">
        <v>5563</v>
      </c>
      <c r="E20" s="17">
        <v>0.31242135538378574</v>
      </c>
    </row>
    <row r="21" spans="2:6" x14ac:dyDescent="0.25">
      <c r="B21" s="15" t="s">
        <v>73</v>
      </c>
      <c r="C21" s="28">
        <v>2283</v>
      </c>
      <c r="D21" s="28">
        <v>6633</v>
      </c>
      <c r="E21" s="17">
        <v>0.3441881501582994</v>
      </c>
    </row>
    <row r="22" spans="2:6" x14ac:dyDescent="0.25">
      <c r="B22" s="15" t="s">
        <v>74</v>
      </c>
      <c r="C22" s="28">
        <v>2627</v>
      </c>
      <c r="D22" s="28">
        <v>7206</v>
      </c>
      <c r="E22" s="17">
        <v>0.36455731334998615</v>
      </c>
    </row>
    <row r="23" spans="2:6" x14ac:dyDescent="0.25">
      <c r="B23" s="15" t="s">
        <v>75</v>
      </c>
      <c r="C23" s="28">
        <v>3568</v>
      </c>
      <c r="D23" s="28">
        <v>8989</v>
      </c>
      <c r="E23" s="17">
        <v>0.3969295805985093</v>
      </c>
    </row>
    <row r="24" spans="2:6" x14ac:dyDescent="0.25">
      <c r="B24" s="15" t="s">
        <v>76</v>
      </c>
      <c r="C24" s="28">
        <v>3064</v>
      </c>
      <c r="D24" s="28">
        <v>8207</v>
      </c>
      <c r="E24" s="17">
        <v>0.37333983185085901</v>
      </c>
    </row>
    <row r="25" spans="2:6" x14ac:dyDescent="0.25">
      <c r="B25" s="15" t="s">
        <v>77</v>
      </c>
      <c r="C25" s="28">
        <v>3894</v>
      </c>
      <c r="D25" s="28">
        <v>9478</v>
      </c>
      <c r="E25" s="17">
        <v>0.41084617007807556</v>
      </c>
    </row>
    <row r="26" spans="2:6" x14ac:dyDescent="0.25">
      <c r="C26" s="26"/>
      <c r="D26" s="26"/>
      <c r="E26" s="5"/>
    </row>
    <row r="27" spans="2:6" x14ac:dyDescent="0.25">
      <c r="C27" s="26"/>
      <c r="D27" s="29" t="s">
        <v>113</v>
      </c>
      <c r="E27" s="30">
        <f>+AVERAGE(E20:E25)</f>
        <v>0.36704706690325256</v>
      </c>
    </row>
    <row r="29" spans="2:6" ht="15.75" x14ac:dyDescent="0.25">
      <c r="B29" s="49" t="s">
        <v>118</v>
      </c>
      <c r="C29" s="49"/>
      <c r="D29" s="49"/>
      <c r="E29" s="49"/>
      <c r="F29" s="49"/>
    </row>
    <row r="30" spans="2:6" s="13" customFormat="1" ht="30" x14ac:dyDescent="0.25">
      <c r="B30" s="21" t="s">
        <v>114</v>
      </c>
      <c r="C30" s="21" t="s">
        <v>91</v>
      </c>
      <c r="D30" s="34" t="s">
        <v>78</v>
      </c>
      <c r="E30" s="21" t="s">
        <v>115</v>
      </c>
      <c r="F30" s="21" t="s">
        <v>117</v>
      </c>
    </row>
    <row r="31" spans="2:6" x14ac:dyDescent="0.25">
      <c r="B31" s="15" t="s">
        <v>92</v>
      </c>
      <c r="C31" s="31">
        <v>4.6035257801514202</v>
      </c>
      <c r="D31" s="32">
        <v>2049</v>
      </c>
      <c r="E31" s="28">
        <v>9432.6243235302609</v>
      </c>
      <c r="F31" s="31">
        <v>3462.2170911520593</v>
      </c>
    </row>
    <row r="32" spans="2:6" x14ac:dyDescent="0.25">
      <c r="B32" s="15" t="s">
        <v>93</v>
      </c>
      <c r="C32" s="31">
        <v>4.7628693216713271</v>
      </c>
      <c r="D32" s="32">
        <v>2091</v>
      </c>
      <c r="E32" s="28">
        <v>9959.1597516147449</v>
      </c>
      <c r="F32" s="31">
        <v>3655.4803756511174</v>
      </c>
    </row>
    <row r="33" spans="2:6" x14ac:dyDescent="0.25">
      <c r="B33" s="15" t="s">
        <v>94</v>
      </c>
      <c r="C33" s="31">
        <v>4.9223732317650892</v>
      </c>
      <c r="D33" s="32">
        <v>2131</v>
      </c>
      <c r="E33" s="28">
        <v>10489.577356891405</v>
      </c>
      <c r="F33" s="31">
        <v>3850.1686019017625</v>
      </c>
    </row>
    <row r="34" spans="2:6" x14ac:dyDescent="0.25">
      <c r="B34" s="15" t="s">
        <v>95</v>
      </c>
      <c r="C34" s="31">
        <v>5.0820308229628104</v>
      </c>
      <c r="D34" s="32">
        <v>2170</v>
      </c>
      <c r="E34" s="28">
        <v>11028.006885829298</v>
      </c>
      <c r="F34" s="31">
        <v>4047.7975812325162</v>
      </c>
    </row>
    <row r="35" spans="2:6" x14ac:dyDescent="0.25">
      <c r="B35" s="15" t="s">
        <v>96</v>
      </c>
      <c r="C35" s="31">
        <v>5.2418356866662821</v>
      </c>
      <c r="D35" s="32">
        <v>2207</v>
      </c>
      <c r="E35" s="28">
        <v>11568.731360472484</v>
      </c>
      <c r="F35" s="31">
        <v>4246.2689136530998</v>
      </c>
    </row>
    <row r="36" spans="2:6" x14ac:dyDescent="0.25">
      <c r="B36" s="15" t="s">
        <v>97</v>
      </c>
      <c r="C36" s="31">
        <v>5.4017816815198554</v>
      </c>
      <c r="D36" s="32">
        <v>2243</v>
      </c>
      <c r="E36" s="28">
        <v>12116.196311649035</v>
      </c>
      <c r="F36" s="31">
        <v>4447.2143182147856</v>
      </c>
    </row>
    <row r="37" spans="2:6" x14ac:dyDescent="0.25">
      <c r="B37" s="15" t="s">
        <v>98</v>
      </c>
      <c r="C37" s="31">
        <v>5.5618629222662399</v>
      </c>
      <c r="D37" s="32">
        <v>2277</v>
      </c>
      <c r="E37" s="28">
        <v>12664.361874000228</v>
      </c>
      <c r="F37" s="31">
        <v>4648.4168800531625</v>
      </c>
    </row>
    <row r="38" spans="2:6" x14ac:dyDescent="0.25">
      <c r="B38" s="15" t="s">
        <v>99</v>
      </c>
      <c r="C38" s="31">
        <v>5.7220737690670909</v>
      </c>
      <c r="D38" s="32">
        <v>2310</v>
      </c>
      <c r="E38" s="28">
        <v>13217.990406544979</v>
      </c>
      <c r="F38" s="31">
        <v>4851.6246090776658</v>
      </c>
    </row>
    <row r="39" spans="2:6" x14ac:dyDescent="0.25">
      <c r="B39" s="15" t="s">
        <v>100</v>
      </c>
      <c r="C39" s="31">
        <v>5.8824088172688223</v>
      </c>
      <c r="D39" s="32">
        <v>2341</v>
      </c>
      <c r="E39" s="28">
        <v>13770.719041226313</v>
      </c>
      <c r="F39" s="31">
        <v>5054.5020332308886</v>
      </c>
    </row>
    <row r="40" spans="2:6" x14ac:dyDescent="0.25">
      <c r="B40" s="15" t="s">
        <v>101</v>
      </c>
      <c r="C40" s="31">
        <v>6.042862887595291</v>
      </c>
      <c r="D40" s="32">
        <v>2371</v>
      </c>
      <c r="E40" s="28">
        <v>14327.627906488435</v>
      </c>
      <c r="F40" s="31">
        <v>5258.9137987577687</v>
      </c>
    </row>
    <row r="41" spans="2:6" x14ac:dyDescent="0.25">
      <c r="B41" s="15" t="s">
        <v>102</v>
      </c>
      <c r="C41" s="31">
        <v>6.2034310167494136</v>
      </c>
      <c r="D41" s="32">
        <v>2400</v>
      </c>
      <c r="E41" s="28">
        <v>14888.234440198592</v>
      </c>
      <c r="F41" s="31">
        <v>5464.6827826428816</v>
      </c>
    </row>
    <row r="42" spans="2:6" x14ac:dyDescent="0.25">
      <c r="B42" s="15" t="s">
        <v>103</v>
      </c>
      <c r="C42" s="31">
        <v>6.3641084484067019</v>
      </c>
      <c r="D42" s="32">
        <v>2427</v>
      </c>
      <c r="E42" s="28">
        <v>15445.691204283066</v>
      </c>
      <c r="F42" s="31">
        <v>5669.2956528254663</v>
      </c>
    </row>
    <row r="43" spans="2:6" x14ac:dyDescent="0.25">
      <c r="B43" s="15" t="s">
        <v>104</v>
      </c>
      <c r="C43" s="31">
        <v>6.5248906245843612</v>
      </c>
      <c r="D43" s="32">
        <v>2453</v>
      </c>
      <c r="E43" s="28">
        <v>16005.556702105438</v>
      </c>
      <c r="F43" s="31">
        <v>5874.7926416614973</v>
      </c>
    </row>
    <row r="44" spans="2:6" x14ac:dyDescent="0.25">
      <c r="B44" s="15" t="s">
        <v>105</v>
      </c>
      <c r="C44" s="31">
        <v>6.6857731773703648</v>
      </c>
      <c r="D44" s="32">
        <v>2478</v>
      </c>
      <c r="E44" s="28">
        <v>16567.345933523764</v>
      </c>
      <c r="F44" s="31">
        <v>6080.9957312714259</v>
      </c>
    </row>
    <row r="45" spans="2:6" x14ac:dyDescent="0.25">
      <c r="B45" s="15" t="s">
        <v>106</v>
      </c>
      <c r="C45" s="31">
        <v>6.8467519209973196</v>
      </c>
      <c r="D45" s="32">
        <v>2502</v>
      </c>
      <c r="E45" s="28">
        <v>17130.573306335293</v>
      </c>
      <c r="F45" s="31">
        <v>6287.7266864615231</v>
      </c>
    </row>
    <row r="46" spans="2:6" x14ac:dyDescent="0.25">
      <c r="B46" s="15" t="s">
        <v>107</v>
      </c>
      <c r="C46" s="31">
        <v>7.007822844246963</v>
      </c>
      <c r="D46" s="32">
        <v>2525</v>
      </c>
      <c r="E46" s="28">
        <v>17694.752681723581</v>
      </c>
      <c r="F46" s="31">
        <v>6494.8070714051028</v>
      </c>
    </row>
    <row r="47" spans="2:6" x14ac:dyDescent="0.25">
      <c r="B47" s="15" t="s">
        <v>108</v>
      </c>
      <c r="C47" s="31">
        <v>7.168982103171345</v>
      </c>
      <c r="D47" s="32">
        <v>2547</v>
      </c>
      <c r="E47" s="28">
        <v>18259.397416777414</v>
      </c>
      <c r="F47" s="31">
        <v>6702.0582652489766</v>
      </c>
    </row>
    <row r="48" spans="2:6" x14ac:dyDescent="0.25">
      <c r="B48" s="15" t="s">
        <v>109</v>
      </c>
      <c r="C48" s="31">
        <v>7.3302260141175379</v>
      </c>
      <c r="D48" s="32">
        <v>2568</v>
      </c>
      <c r="E48" s="28">
        <v>18824.020404253839</v>
      </c>
      <c r="F48" s="31">
        <v>6909.3014767083505</v>
      </c>
    </row>
    <row r="50" spans="2:20" x14ac:dyDescent="0.25">
      <c r="B50" s="50" t="s">
        <v>119</v>
      </c>
      <c r="C50" s="50"/>
      <c r="D50" s="50"/>
      <c r="E50" s="50"/>
      <c r="F50" s="50"/>
    </row>
    <row r="51" spans="2:20" x14ac:dyDescent="0.25">
      <c r="B51" s="50"/>
      <c r="C51" s="50"/>
      <c r="D51" s="50"/>
      <c r="E51" s="50"/>
      <c r="F51" s="50"/>
    </row>
    <row r="53" spans="2:20" s="1" customFormat="1" x14ac:dyDescent="0.25">
      <c r="O53" s="51" t="s">
        <v>124</v>
      </c>
      <c r="P53" s="51"/>
    </row>
    <row r="54" spans="2:20" s="1" customFormat="1" x14ac:dyDescent="0.25">
      <c r="B54" s="33" t="s">
        <v>125</v>
      </c>
      <c r="C54" s="33" t="s">
        <v>126</v>
      </c>
      <c r="D54" s="33" t="s">
        <v>127</v>
      </c>
      <c r="E54" s="33" t="s">
        <v>128</v>
      </c>
      <c r="F54" s="33" t="s">
        <v>129</v>
      </c>
      <c r="G54" s="33" t="s">
        <v>122</v>
      </c>
      <c r="H54" s="33" t="s">
        <v>130</v>
      </c>
      <c r="I54" s="33" t="s">
        <v>131</v>
      </c>
      <c r="J54" s="33" t="s">
        <v>132</v>
      </c>
      <c r="K54" s="33" t="s">
        <v>133</v>
      </c>
      <c r="L54" s="33" t="s">
        <v>123</v>
      </c>
      <c r="N54" s="33" t="s">
        <v>126</v>
      </c>
      <c r="O54" s="33">
        <v>2012</v>
      </c>
      <c r="P54" s="33">
        <v>2016</v>
      </c>
      <c r="Q54" s="33" t="s">
        <v>134</v>
      </c>
      <c r="R54" s="33" t="s">
        <v>135</v>
      </c>
      <c r="S54" s="33" t="s">
        <v>136</v>
      </c>
      <c r="T54" s="33" t="s">
        <v>137</v>
      </c>
    </row>
    <row r="55" spans="2:20" s="1" customFormat="1" x14ac:dyDescent="0.25">
      <c r="B55" s="15">
        <v>1</v>
      </c>
      <c r="C55" s="15" t="s">
        <v>138</v>
      </c>
      <c r="D55" s="15" t="s">
        <v>147</v>
      </c>
      <c r="E55" s="15">
        <v>37.18</v>
      </c>
      <c r="F55" s="15">
        <v>26.52</v>
      </c>
      <c r="G55" s="15">
        <v>1.36</v>
      </c>
      <c r="H55" s="15">
        <v>14.9</v>
      </c>
      <c r="I55" s="15">
        <v>7.47</v>
      </c>
      <c r="J55" s="15">
        <v>171.18</v>
      </c>
      <c r="K55" s="36">
        <v>0.52649999999999997</v>
      </c>
      <c r="L55" s="16">
        <f>+H55/(K55*100)</f>
        <v>0.28300094966761635</v>
      </c>
      <c r="N55" s="15" t="s">
        <v>138</v>
      </c>
      <c r="O55" s="15">
        <v>5.09</v>
      </c>
      <c r="P55" s="15">
        <v>27.64</v>
      </c>
      <c r="Q55" s="16">
        <v>4.49</v>
      </c>
      <c r="R55" s="17">
        <f>+Q55/P55</f>
        <v>0.16244573082489147</v>
      </c>
      <c r="S55" s="16">
        <v>5.85</v>
      </c>
      <c r="T55" s="17">
        <f>+S55/P55</f>
        <v>0.21164978292329956</v>
      </c>
    </row>
    <row r="56" spans="2:20" s="1" customFormat="1" x14ac:dyDescent="0.25">
      <c r="B56" s="37">
        <v>2</v>
      </c>
      <c r="C56" s="37" t="s">
        <v>139</v>
      </c>
      <c r="D56" s="37" t="s">
        <v>140</v>
      </c>
      <c r="E56" s="37">
        <v>18.32</v>
      </c>
      <c r="F56" s="37">
        <v>14.88</v>
      </c>
      <c r="G56" s="37">
        <v>1.63</v>
      </c>
      <c r="H56" s="37">
        <v>3.74</v>
      </c>
      <c r="I56" s="37">
        <v>6.32</v>
      </c>
      <c r="J56" s="37">
        <v>161.06</v>
      </c>
      <c r="K56" s="38">
        <v>8.2600000000000007E-2</v>
      </c>
      <c r="L56" s="39">
        <f t="shared" ref="L56:L59" si="0">+H56/(K56*100)</f>
        <v>0.45278450363196121</v>
      </c>
      <c r="N56" s="37" t="s">
        <v>139</v>
      </c>
      <c r="O56" s="37">
        <v>155.97</v>
      </c>
      <c r="P56" s="37">
        <v>214.23</v>
      </c>
      <c r="Q56" s="39">
        <v>11.49</v>
      </c>
      <c r="R56" s="40">
        <f t="shared" ref="R56:R59" si="1">+Q56/P56</f>
        <v>5.3633944825654672E-2</v>
      </c>
      <c r="S56" s="39">
        <v>10.050000000000001</v>
      </c>
      <c r="T56" s="40">
        <f t="shared" ref="T56:T59" si="2">+S56/P56</f>
        <v>4.6912197171264533E-2</v>
      </c>
    </row>
    <row r="57" spans="2:20" s="1" customFormat="1" x14ac:dyDescent="0.25">
      <c r="B57" s="15">
        <v>3</v>
      </c>
      <c r="C57" s="15" t="s">
        <v>141</v>
      </c>
      <c r="D57" s="15" t="s">
        <v>142</v>
      </c>
      <c r="E57" s="15">
        <v>247.79</v>
      </c>
      <c r="F57" s="15">
        <v>120.4</v>
      </c>
      <c r="G57" s="15">
        <v>8.99</v>
      </c>
      <c r="H57" s="15">
        <v>3.14</v>
      </c>
      <c r="I57" s="15">
        <v>20.260000000000002</v>
      </c>
      <c r="J57" s="15">
        <v>982.01</v>
      </c>
      <c r="K57" s="36">
        <v>0.2215</v>
      </c>
      <c r="L57" s="16">
        <f t="shared" si="0"/>
        <v>0.14176072234762982</v>
      </c>
      <c r="N57" s="15" t="s">
        <v>141</v>
      </c>
      <c r="O57" s="15">
        <v>61.09</v>
      </c>
      <c r="P57" s="15">
        <v>135.99</v>
      </c>
      <c r="Q57" s="16">
        <v>6.74</v>
      </c>
      <c r="R57" s="17">
        <f t="shared" si="1"/>
        <v>4.9562467828516803E-2</v>
      </c>
      <c r="S57" s="16">
        <v>16.09</v>
      </c>
      <c r="T57" s="17">
        <f t="shared" si="2"/>
        <v>0.11831752334730494</v>
      </c>
    </row>
    <row r="58" spans="2:20" s="1" customFormat="1" x14ac:dyDescent="0.25">
      <c r="B58" s="37">
        <v>4</v>
      </c>
      <c r="C58" s="37" t="s">
        <v>143</v>
      </c>
      <c r="D58" s="37" t="s">
        <v>144</v>
      </c>
      <c r="E58" s="37">
        <v>215.42</v>
      </c>
      <c r="F58" s="37">
        <v>87.54</v>
      </c>
      <c r="G58" s="37">
        <v>3.25</v>
      </c>
      <c r="H58" s="37">
        <v>7.4</v>
      </c>
      <c r="I58" s="37">
        <v>24.38</v>
      </c>
      <c r="J58" s="37">
        <v>175.78</v>
      </c>
      <c r="K58" s="38">
        <v>0.25059999999999999</v>
      </c>
      <c r="L58" s="39">
        <f t="shared" si="0"/>
        <v>0.29529130087789307</v>
      </c>
      <c r="N58" s="37" t="s">
        <v>143</v>
      </c>
      <c r="O58" s="37">
        <v>3.61</v>
      </c>
      <c r="P58" s="37">
        <v>8.83</v>
      </c>
      <c r="Q58" s="39">
        <v>0.17111999999999999</v>
      </c>
      <c r="R58" s="40">
        <f t="shared" si="1"/>
        <v>1.9379388448471119E-2</v>
      </c>
      <c r="S58" s="39">
        <v>0.85209999999999997</v>
      </c>
      <c r="T58" s="40">
        <f t="shared" si="2"/>
        <v>9.650056625141562E-2</v>
      </c>
    </row>
    <row r="59" spans="2:20" s="1" customFormat="1" x14ac:dyDescent="0.25">
      <c r="B59" s="15">
        <v>5</v>
      </c>
      <c r="C59" s="15" t="s">
        <v>145</v>
      </c>
      <c r="D59" s="15" t="s">
        <v>146</v>
      </c>
      <c r="E59" s="15">
        <v>31.19</v>
      </c>
      <c r="F59" s="15">
        <v>23.08</v>
      </c>
      <c r="G59" s="15">
        <v>1.64</v>
      </c>
      <c r="H59" s="15">
        <v>6.33</v>
      </c>
      <c r="I59" s="15">
        <v>4.41</v>
      </c>
      <c r="J59" s="15">
        <v>922.9</v>
      </c>
      <c r="K59" s="36">
        <v>0.15770000000000001</v>
      </c>
      <c r="L59" s="16">
        <f t="shared" si="0"/>
        <v>0.40139505389980973</v>
      </c>
      <c r="N59" s="15" t="s">
        <v>145</v>
      </c>
      <c r="O59" s="15">
        <v>49.96</v>
      </c>
      <c r="P59" s="15">
        <v>89.73</v>
      </c>
      <c r="Q59" s="16">
        <v>10.210000000000001</v>
      </c>
      <c r="R59" s="17">
        <f t="shared" si="1"/>
        <v>0.11378580184999443</v>
      </c>
      <c r="S59" s="16">
        <v>13.95</v>
      </c>
      <c r="T59" s="17">
        <f t="shared" si="2"/>
        <v>0.15546639919759275</v>
      </c>
    </row>
    <row r="63" spans="2:20" x14ac:dyDescent="0.25">
      <c r="C63" s="33">
        <v>2017</v>
      </c>
      <c r="D63" s="33">
        <v>2021</v>
      </c>
      <c r="E63" s="33" t="s">
        <v>121</v>
      </c>
      <c r="F63" s="33" t="s">
        <v>148</v>
      </c>
    </row>
    <row r="64" spans="2:20" x14ac:dyDescent="0.25">
      <c r="B64" s="33" t="s">
        <v>120</v>
      </c>
      <c r="C64" s="28">
        <f>+SUM('stats 1'!E216:E217)+SUM('stats 1'!E148:E149)</f>
        <v>37076.784075145006</v>
      </c>
      <c r="D64" s="28">
        <f>+SUM(E45:E48)</f>
        <v>71908.743809090127</v>
      </c>
      <c r="E64" s="36">
        <v>0.43440000000000001</v>
      </c>
      <c r="F64" s="36">
        <v>0.18010000000000001</v>
      </c>
      <c r="I64" s="26"/>
      <c r="J64" s="26"/>
      <c r="K64" s="41"/>
      <c r="L64" s="41"/>
    </row>
    <row r="65" spans="2:12" x14ac:dyDescent="0.25">
      <c r="B65" s="33" t="s">
        <v>116</v>
      </c>
      <c r="C65" s="28">
        <f>+SUM('stats 1'!F214:F217)</f>
        <v>14075.697466803176</v>
      </c>
      <c r="D65" s="31">
        <f>+SUM(F45:F48)</f>
        <v>26393.893499823953</v>
      </c>
      <c r="E65" s="36">
        <v>0.75019999999999998</v>
      </c>
      <c r="F65" s="36">
        <v>0.17019999999999999</v>
      </c>
      <c r="I65" s="26"/>
      <c r="J65" s="23"/>
      <c r="K65" s="41"/>
      <c r="L65" s="41"/>
    </row>
    <row r="66" spans="2:12" x14ac:dyDescent="0.25">
      <c r="B66" s="33" t="s">
        <v>128</v>
      </c>
      <c r="C66" s="31">
        <f>486.16/(C65/1000)</f>
        <v>34.538963425903688</v>
      </c>
      <c r="D66" s="31">
        <f>486.16/(D65/1000)</f>
        <v>18.419412050868612</v>
      </c>
      <c r="E66" s="1"/>
    </row>
    <row r="67" spans="2:12" x14ac:dyDescent="0.25">
      <c r="B67" s="33" t="s">
        <v>130</v>
      </c>
      <c r="C67" s="31">
        <f>486.16/(C64/1000)</f>
        <v>13.112248328082609</v>
      </c>
      <c r="D67" s="31">
        <f>486.16/(D64/1000)</f>
        <v>6.760791167353748</v>
      </c>
      <c r="E67" s="1"/>
    </row>
    <row r="68" spans="2:12" x14ac:dyDescent="0.25">
      <c r="B68" s="33" t="s">
        <v>122</v>
      </c>
      <c r="C68" s="16">
        <f>+C66/(E64*100)</f>
        <v>0.79509584313774606</v>
      </c>
      <c r="D68" s="16">
        <f>+C66/(F65*100)</f>
        <v>2.0293162999943415</v>
      </c>
      <c r="E68" s="1"/>
    </row>
    <row r="69" spans="2:12" x14ac:dyDescent="0.25">
      <c r="B69" s="33" t="s">
        <v>123</v>
      </c>
      <c r="C69" s="16">
        <f>+C67/(E65*100)</f>
        <v>0.17478336880941894</v>
      </c>
      <c r="D69" s="16">
        <f>+C67/(F64*100)</f>
        <v>0.72805376613451456</v>
      </c>
      <c r="E69" s="1"/>
    </row>
    <row r="71" spans="2:12" x14ac:dyDescent="0.25">
      <c r="C71" s="33">
        <v>2017</v>
      </c>
      <c r="D71" s="33">
        <v>2021</v>
      </c>
      <c r="E71" s="33" t="s">
        <v>121</v>
      </c>
      <c r="F71" s="33" t="s">
        <v>148</v>
      </c>
    </row>
    <row r="72" spans="2:12" x14ac:dyDescent="0.25">
      <c r="B72" s="33" t="s">
        <v>120</v>
      </c>
      <c r="C72" s="28">
        <v>37076.784075145006</v>
      </c>
      <c r="D72" s="28">
        <v>71908.743809090127</v>
      </c>
      <c r="E72" s="36">
        <v>0.43440000000000001</v>
      </c>
      <c r="F72" s="36">
        <v>0.18010000000000001</v>
      </c>
    </row>
    <row r="73" spans="2:12" x14ac:dyDescent="0.25">
      <c r="B73" s="33" t="s">
        <v>116</v>
      </c>
      <c r="C73" s="28">
        <v>14075.697466803176</v>
      </c>
      <c r="D73" s="31">
        <v>26393.893499823953</v>
      </c>
      <c r="E73" s="36">
        <v>0.75019999999999998</v>
      </c>
      <c r="F73" s="36">
        <v>0.17019999999999999</v>
      </c>
    </row>
    <row r="74" spans="2:12" x14ac:dyDescent="0.25">
      <c r="B74" s="33" t="s">
        <v>128</v>
      </c>
      <c r="C74" s="31">
        <v>34.538963425903688</v>
      </c>
      <c r="D74" s="31">
        <v>18.419412050868612</v>
      </c>
      <c r="E74" s="42"/>
      <c r="F74" s="42"/>
    </row>
    <row r="75" spans="2:12" x14ac:dyDescent="0.25">
      <c r="B75" s="33" t="s">
        <v>130</v>
      </c>
      <c r="C75" s="31">
        <v>13.112248328082609</v>
      </c>
      <c r="D75" s="31">
        <v>6.760791167353748</v>
      </c>
      <c r="E75" s="42"/>
      <c r="F75" s="42"/>
    </row>
    <row r="76" spans="2:12" x14ac:dyDescent="0.25">
      <c r="B76" s="43"/>
      <c r="C76" s="44"/>
      <c r="D76" s="45"/>
      <c r="E76" s="42"/>
      <c r="F76" s="42"/>
    </row>
    <row r="77" spans="2:12" x14ac:dyDescent="0.25">
      <c r="B77" s="43"/>
      <c r="C77" s="46" t="s">
        <v>151</v>
      </c>
      <c r="D77" s="47" t="s">
        <v>152</v>
      </c>
      <c r="E77" s="42"/>
      <c r="F77" s="42"/>
    </row>
    <row r="78" spans="2:12" x14ac:dyDescent="0.25">
      <c r="B78" s="33" t="s">
        <v>122</v>
      </c>
      <c r="C78" s="16">
        <v>0.79509584313774606</v>
      </c>
      <c r="D78" s="16">
        <v>2.0293162999943415</v>
      </c>
      <c r="E78" s="1"/>
    </row>
    <row r="79" spans="2:12" x14ac:dyDescent="0.25">
      <c r="B79" s="33" t="s">
        <v>123</v>
      </c>
      <c r="C79" s="16">
        <v>0.17478336880941894</v>
      </c>
      <c r="D79" s="16">
        <v>0.72805376613451456</v>
      </c>
      <c r="E79" s="1"/>
    </row>
    <row r="82" spans="2:11" s="53" customFormat="1" x14ac:dyDescent="0.25">
      <c r="B82" s="52"/>
    </row>
    <row r="83" spans="2:11" s="53" customFormat="1" x14ac:dyDescent="0.25">
      <c r="B83" s="52"/>
      <c r="D83" s="53" t="s">
        <v>150</v>
      </c>
      <c r="E83" s="53" t="s">
        <v>149</v>
      </c>
    </row>
    <row r="84" spans="2:11" s="53" customFormat="1" x14ac:dyDescent="0.25">
      <c r="B84" s="52"/>
      <c r="D84" s="54">
        <v>1671</v>
      </c>
      <c r="E84" s="54">
        <v>219</v>
      </c>
    </row>
    <row r="85" spans="2:11" s="53" customFormat="1" x14ac:dyDescent="0.25">
      <c r="B85" s="52"/>
      <c r="D85" s="54">
        <v>2027</v>
      </c>
      <c r="E85" s="54">
        <v>333</v>
      </c>
    </row>
    <row r="86" spans="2:11" s="53" customFormat="1" x14ac:dyDescent="0.25">
      <c r="B86" s="52"/>
      <c r="D86" s="54">
        <v>2234</v>
      </c>
      <c r="E86" s="54">
        <v>425</v>
      </c>
    </row>
    <row r="87" spans="2:11" s="53" customFormat="1" x14ac:dyDescent="0.25">
      <c r="B87" s="52"/>
      <c r="D87" s="54">
        <v>2826</v>
      </c>
      <c r="E87" s="54">
        <v>523</v>
      </c>
    </row>
    <row r="88" spans="2:11" s="53" customFormat="1" x14ac:dyDescent="0.25">
      <c r="B88" s="52"/>
      <c r="I88" s="53">
        <v>2013</v>
      </c>
      <c r="J88" s="53">
        <v>2017</v>
      </c>
      <c r="K88" s="53" t="s">
        <v>121</v>
      </c>
    </row>
    <row r="89" spans="2:11" s="53" customFormat="1" x14ac:dyDescent="0.25">
      <c r="B89" s="52"/>
      <c r="D89" s="55">
        <f>+SUM(D84:D87)</f>
        <v>8758</v>
      </c>
      <c r="E89" s="55">
        <f>+SUM(E84:E87)</f>
        <v>1500</v>
      </c>
      <c r="H89" s="53" t="s">
        <v>120</v>
      </c>
      <c r="I89" s="53">
        <v>8758</v>
      </c>
      <c r="J89" s="56">
        <v>37077</v>
      </c>
      <c r="K89" s="57">
        <v>0.43440000000000001</v>
      </c>
    </row>
    <row r="90" spans="2:11" s="53" customFormat="1" x14ac:dyDescent="0.25">
      <c r="B90" s="52"/>
      <c r="H90" s="53" t="s">
        <v>116</v>
      </c>
      <c r="I90" s="53">
        <v>1500</v>
      </c>
      <c r="J90" s="56">
        <v>14076</v>
      </c>
      <c r="K90" s="57">
        <v>0.75019999999999998</v>
      </c>
    </row>
    <row r="91" spans="2:11" s="53" customFormat="1" x14ac:dyDescent="0.25">
      <c r="B91" s="52"/>
    </row>
    <row r="92" spans="2:11" s="53" customFormat="1" x14ac:dyDescent="0.25">
      <c r="B92" s="52"/>
    </row>
    <row r="93" spans="2:11" s="53" customFormat="1" x14ac:dyDescent="0.25">
      <c r="B93" s="52"/>
      <c r="K93" s="57"/>
    </row>
    <row r="94" spans="2:11" s="53" customFormat="1" x14ac:dyDescent="0.25">
      <c r="B94" s="52"/>
    </row>
    <row r="95" spans="2:11" s="53" customFormat="1" x14ac:dyDescent="0.25">
      <c r="B95" s="52"/>
    </row>
  </sheetData>
  <mergeCells count="4">
    <mergeCell ref="B16:E16"/>
    <mergeCell ref="B29:F29"/>
    <mergeCell ref="B50:F51"/>
    <mergeCell ref="O53:P5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workbookViewId="0">
      <selection activeCell="Q164" sqref="Q164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stats 1</vt:lpstr>
      <vt:lpstr>charts</vt:lpstr>
      <vt:lpstr>images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2017-08-11T13:49:05Z</dcterms:modified>
</cp:coreProperties>
</file>